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C:\Users\Lisa Satayut\Desktop\Recharter Page\"/>
    </mc:Choice>
  </mc:AlternateContent>
  <xr:revisionPtr revIDLastSave="0" documentId="8_{5C904606-1604-483F-9194-EBFCFDAD7DA8}" xr6:coauthVersionLast="47" xr6:coauthVersionMax="47" xr10:uidLastSave="{00000000-0000-0000-0000-000000000000}"/>
  <bookViews>
    <workbookView xWindow="1152" yWindow="1152" windowWidth="21624" windowHeight="11244" activeTab="1" xr2:uid="{00000000-000D-0000-FFFF-FFFF00000000}"/>
  </bookViews>
  <sheets>
    <sheet name="Setup &amp; Instructions" sheetId="5" r:id="rId1"/>
    <sheet name="Data Entry" sheetId="1" r:id="rId2"/>
    <sheet name="Scorecard" sheetId="4" r:id="rId3"/>
  </sheets>
  <definedNames>
    <definedName name="Buidling_Is_Bronze">'Data Entry'!$L$22</definedName>
    <definedName name="building_adds">'Data Entry'!$M$24</definedName>
    <definedName name="building_auto_gold">'Data Entry'!$M$21</definedName>
    <definedName name="building_auto_silver">'Data Entry'!$L$21</definedName>
    <definedName name="building_bronze">'Data Entry'!$H$18</definedName>
    <definedName name="building_bronze_score">'Data Entry'!$K$19</definedName>
    <definedName name="building_date">'Data Entry'!$D$19</definedName>
    <definedName name="building_drops">'Data Entry'!$M$22</definedName>
    <definedName name="building_final_members">'Data Entry'!$F$26</definedName>
    <definedName name="building_gain">'Data Entry'!$M$25</definedName>
    <definedName name="building_gold">'Data Entry'!$J$18</definedName>
    <definedName name="building_gold_score">'Data Entry'!$M$19</definedName>
    <definedName name="building_growth_percent_gold">'Data Entry'!$M$20</definedName>
    <definedName name="Building_Is_Bronze">'Data Entry'!$L$22</definedName>
    <definedName name="building_percent_growth">'Data Entry'!$F$28</definedName>
    <definedName name="building_silver">'Data Entry'!$I$18</definedName>
    <definedName name="building_silver_score">'Data Entry'!$L$19</definedName>
    <definedName name="DistrictName" localSheetId="0">'Setup &amp; Instructions'!$C$7</definedName>
    <definedName name="DistrictName">#REF!</definedName>
    <definedName name="Is_Bronze">'Data Entry'!$L$22</definedName>
    <definedName name="_xlnm.Print_Titles" localSheetId="1">'Data Entry'!$1:$4</definedName>
    <definedName name="RECHARTER_CALC">'Data Entry'!$M$35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1" l="1"/>
  <c r="F26" i="1"/>
  <c r="F33" i="1" s="1"/>
  <c r="C27" i="1"/>
  <c r="C20" i="1"/>
  <c r="F31" i="1"/>
  <c r="M25" i="1"/>
  <c r="F28" i="1" l="1"/>
  <c r="C32" i="1"/>
  <c r="C31" i="1" l="1"/>
  <c r="F35" i="1"/>
  <c r="E25" i="1"/>
  <c r="E22" i="1"/>
  <c r="C26" i="1"/>
  <c r="C25" i="1"/>
  <c r="C22" i="1"/>
  <c r="M35" i="1"/>
  <c r="M24" i="1"/>
  <c r="M22" i="1"/>
  <c r="L22" i="1"/>
  <c r="K87" i="1"/>
  <c r="I83" i="1" s="1"/>
  <c r="J16" i="4" s="1"/>
  <c r="F96" i="1"/>
  <c r="F98" i="1" s="1"/>
  <c r="F93" i="1"/>
  <c r="F95" i="1" s="1"/>
  <c r="K94" i="1" s="1"/>
  <c r="A1" i="4"/>
  <c r="A2" i="1"/>
  <c r="K71" i="1"/>
  <c r="H67" i="1" s="1"/>
  <c r="I13" i="4" s="1"/>
  <c r="F80" i="1"/>
  <c r="K77" i="1" s="1"/>
  <c r="F63" i="1"/>
  <c r="F49" i="1"/>
  <c r="F64" i="1" s="1"/>
  <c r="F15" i="1"/>
  <c r="K10" i="1" s="1"/>
  <c r="I67" i="1" l="1"/>
  <c r="J13" i="4" s="1"/>
  <c r="K55" i="1"/>
  <c r="J51" i="1" s="1"/>
  <c r="K12" i="4" s="1"/>
  <c r="J67" i="1"/>
  <c r="K13" i="4" s="1"/>
  <c r="J83" i="1"/>
  <c r="K16" i="4" s="1"/>
  <c r="K22" i="1"/>
  <c r="H83" i="1"/>
  <c r="I16" i="4" s="1"/>
  <c r="F42" i="1"/>
  <c r="K42" i="1" s="1"/>
  <c r="H38" i="1" s="1"/>
  <c r="I11" i="4" s="1"/>
  <c r="K34" i="1"/>
  <c r="I30" i="1" s="1"/>
  <c r="J9" i="4" s="1"/>
  <c r="J6" i="1"/>
  <c r="H6" i="1"/>
  <c r="I6" i="1"/>
  <c r="J73" i="1"/>
  <c r="K14" i="4" s="1"/>
  <c r="H73" i="1"/>
  <c r="I14" i="4" s="1"/>
  <c r="I73" i="1"/>
  <c r="J14" i="4" s="1"/>
  <c r="I90" i="1"/>
  <c r="J17" i="4" s="1"/>
  <c r="J90" i="1"/>
  <c r="K17" i="4" s="1"/>
  <c r="H90" i="1"/>
  <c r="I17" i="4" s="1"/>
  <c r="H51" i="1" l="1"/>
  <c r="I12" i="4" s="1"/>
  <c r="I51" i="1"/>
  <c r="J12" i="4" s="1"/>
  <c r="J18" i="1"/>
  <c r="I18" i="1" s="1"/>
  <c r="H18" i="1" s="1"/>
  <c r="I8" i="4" s="1"/>
  <c r="J30" i="1"/>
  <c r="K9" i="4" s="1"/>
  <c r="H30" i="1"/>
  <c r="I9" i="4" s="1"/>
  <c r="J38" i="1"/>
  <c r="K11" i="4" s="1"/>
  <c r="I38" i="1"/>
  <c r="J11" i="4" s="1"/>
  <c r="J6" i="4"/>
  <c r="I6" i="4"/>
  <c r="K6" i="4"/>
  <c r="K8" i="4" l="1"/>
  <c r="J8" i="4"/>
  <c r="H103" i="1"/>
  <c r="J101" i="1"/>
  <c r="J103" i="1"/>
  <c r="I103" i="1"/>
  <c r="I101" i="1"/>
  <c r="H101" i="1"/>
  <c r="J104" i="1" l="1"/>
  <c r="H21" i="4" s="1"/>
  <c r="J102" i="1"/>
  <c r="H19" i="4" s="1"/>
  <c r="D102" i="1" l="1"/>
  <c r="A21" i="4" s="1"/>
  <c r="A19" i="4" l="1"/>
  <c r="A102" i="1"/>
  <c r="A103" i="1"/>
  <c r="A20" i="4"/>
  <c r="A10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 Rand</author>
  </authors>
  <commentList>
    <comment ref="F15" authorId="0" shapeId="0" xr:uid="{00000000-0006-0000-0100-000001000000}">
      <text>
        <r>
          <rPr>
            <sz val="8"/>
            <color indexed="81"/>
            <rFont val="Tahoma"/>
            <family val="2"/>
          </rPr>
          <t xml:space="preserve">Counts number of cells with committee meeting dates entered.
</t>
        </r>
      </text>
    </comment>
    <comment ref="F26" authorId="0" shapeId="0" xr:uid="{00000000-0006-0000-0100-000002000000}">
      <text>
        <r>
          <rPr>
            <sz val="8"/>
            <color indexed="81"/>
            <rFont val="Tahoma"/>
            <family val="2"/>
          </rPr>
          <t>Sea Scouts at the beginning of this year - less transfers out plus new Sea Scouts joining and transfers in.
=A-D or
=A-B+D+E</t>
        </r>
      </text>
    </comment>
    <comment ref="F28" authorId="0" shapeId="0" xr:uid="{00000000-0006-0000-0100-000003000000}">
      <text>
        <r>
          <rPr>
            <sz val="8"/>
            <color indexed="81"/>
            <rFont val="Tahoma"/>
            <family val="2"/>
          </rPr>
          <t>=G/A-1</t>
        </r>
      </text>
    </comment>
    <comment ref="F35" authorId="0" shapeId="0" xr:uid="{00000000-0006-0000-0100-000005000000}">
      <text>
        <r>
          <rPr>
            <sz val="8"/>
            <color indexed="81"/>
            <rFont val="Tahoma"/>
            <family val="2"/>
          </rPr>
          <t>Number reregistered divided by number eligible to reregister. 
=(G-H)/F (not to exceed 100%)</t>
        </r>
      </text>
    </comment>
    <comment ref="F42" authorId="0" shapeId="0" xr:uid="{00000000-0006-0000-0100-000007000000}">
      <text>
        <r>
          <rPr>
            <sz val="8"/>
            <color indexed="81"/>
            <rFont val="Tahoma"/>
            <family val="2"/>
          </rPr>
          <t>Number participating divided by total membership.</t>
        </r>
      </text>
    </comment>
    <comment ref="F49" authorId="0" shapeId="0" xr:uid="{00000000-0006-0000-0100-000008000000}">
      <text>
        <r>
          <rPr>
            <sz val="8"/>
            <color indexed="81"/>
            <rFont val="Tahoma"/>
            <family val="2"/>
          </rPr>
          <t>Counts number of cells with activity dates entered.</t>
        </r>
      </text>
    </comment>
    <comment ref="F63" authorId="0" shapeId="0" xr:uid="{00000000-0006-0000-0100-000009000000}">
      <text>
        <r>
          <rPr>
            <sz val="8"/>
            <color indexed="81"/>
            <rFont val="Tahoma"/>
            <family val="2"/>
          </rPr>
          <t>Counts number of cells with quarterdeck meeting dates entered.</t>
        </r>
      </text>
    </comment>
    <comment ref="F64" authorId="0" shapeId="0" xr:uid="{00000000-0006-0000-0100-00000A000000}">
      <text>
        <r>
          <rPr>
            <sz val="8"/>
            <color indexed="81"/>
            <rFont val="Tahoma"/>
            <family val="2"/>
          </rPr>
          <t>Same value as Cell F49.</t>
        </r>
      </text>
    </comment>
    <comment ref="F80" authorId="0" shapeId="0" xr:uid="{00000000-0006-0000-0100-00000B000000}">
      <text>
        <r>
          <rPr>
            <sz val="8"/>
            <color indexed="81"/>
            <rFont val="Tahoma"/>
            <family val="2"/>
          </rPr>
          <t>Counts number of cells with service project dates entered.</t>
        </r>
      </text>
    </comment>
    <comment ref="F93" authorId="0" shapeId="0" xr:uid="{00000000-0006-0000-0100-00000C000000}">
      <text>
        <r>
          <rPr>
            <sz val="8"/>
            <color indexed="81"/>
            <rFont val="Tahoma"/>
            <family val="2"/>
          </rPr>
          <t>Same value as Cell D86.</t>
        </r>
      </text>
    </comment>
    <comment ref="F95" authorId="0" shapeId="0" xr:uid="{00000000-0006-0000-0100-00000D000000}">
      <text>
        <r>
          <rPr>
            <sz val="8"/>
            <color indexed="81"/>
            <rFont val="Tahoma"/>
            <family val="2"/>
          </rPr>
          <t>Number of mates completing training divided by total number of mates.</t>
        </r>
      </text>
    </comment>
    <comment ref="F96" authorId="0" shapeId="0" xr:uid="{00000000-0006-0000-0100-00000E000000}">
      <text>
        <r>
          <rPr>
            <sz val="8"/>
            <color indexed="81"/>
            <rFont val="Tahoma"/>
            <family val="2"/>
          </rPr>
          <t>Same value as Cell D87.</t>
        </r>
      </text>
    </comment>
    <comment ref="F98" authorId="0" shapeId="0" xr:uid="{00000000-0006-0000-0100-00000F000000}">
      <text>
        <r>
          <rPr>
            <sz val="8"/>
            <color indexed="81"/>
            <rFont val="Tahoma"/>
            <family val="2"/>
          </rPr>
          <t>Number of committee members completing training divided by total number of committee members.</t>
        </r>
      </text>
    </comment>
  </commentList>
</comments>
</file>

<file path=xl/sharedStrings.xml><?xml version="1.0" encoding="utf-8"?>
<sst xmlns="http://schemas.openxmlformats.org/spreadsheetml/2006/main" count="199" uniqueCount="180">
  <si>
    <t>Objective</t>
  </si>
  <si>
    <t>Bronze Points</t>
  </si>
  <si>
    <t>Silver Points</t>
  </si>
  <si>
    <t>Gold Points</t>
  </si>
  <si>
    <t>Item No.</t>
  </si>
  <si>
    <t>Parameter</t>
  </si>
  <si>
    <t>Calculated Values</t>
  </si>
  <si>
    <t>User
Input</t>
  </si>
  <si>
    <r>
      <t xml:space="preserve"> </t>
    </r>
    <r>
      <rPr>
        <i/>
        <sz val="10"/>
        <color indexed="8"/>
        <rFont val="Calibri"/>
        <family val="2"/>
      </rPr>
      <t>Count:</t>
    </r>
    <r>
      <rPr>
        <sz val="10"/>
        <color indexed="8"/>
        <rFont val="Calibri"/>
        <family val="2"/>
      </rPr>
      <t xml:space="preserve"> Total number of committee meetings</t>
    </r>
  </si>
  <si>
    <r>
      <rPr>
        <i/>
        <sz val="10"/>
        <color indexed="8"/>
        <rFont val="Calibri"/>
        <family val="2"/>
      </rPr>
      <t xml:space="preserve">    Date:</t>
    </r>
    <r>
      <rPr>
        <sz val="10"/>
        <color indexed="8"/>
        <rFont val="Calibri"/>
        <family val="2"/>
      </rPr>
      <t xml:space="preserve"> Committee meeting #1</t>
    </r>
  </si>
  <si>
    <r>
      <rPr>
        <i/>
        <sz val="10"/>
        <color indexed="8"/>
        <rFont val="Calibri"/>
        <family val="2"/>
      </rPr>
      <t xml:space="preserve">    Date:</t>
    </r>
    <r>
      <rPr>
        <sz val="10"/>
        <color indexed="8"/>
        <rFont val="Calibri"/>
        <family val="2"/>
      </rPr>
      <t xml:space="preserve"> Committee meeting #2</t>
    </r>
    <r>
      <rPr>
        <sz val="11"/>
        <color indexed="8"/>
        <rFont val="Calibri"/>
        <family val="2"/>
      </rPr>
      <t/>
    </r>
  </si>
  <si>
    <r>
      <rPr>
        <i/>
        <sz val="10"/>
        <color indexed="8"/>
        <rFont val="Calibri"/>
        <family val="2"/>
      </rPr>
      <t xml:space="preserve">    Date:</t>
    </r>
    <r>
      <rPr>
        <sz val="10"/>
        <color indexed="8"/>
        <rFont val="Calibri"/>
        <family val="2"/>
      </rPr>
      <t xml:space="preserve"> Committee meeting #3</t>
    </r>
    <r>
      <rPr>
        <sz val="11"/>
        <color indexed="8"/>
        <rFont val="Calibri"/>
        <family val="2"/>
      </rPr>
      <t/>
    </r>
  </si>
  <si>
    <r>
      <rPr>
        <i/>
        <sz val="10"/>
        <color indexed="8"/>
        <rFont val="Calibri"/>
        <family val="2"/>
      </rPr>
      <t xml:space="preserve">    Date:</t>
    </r>
    <r>
      <rPr>
        <sz val="10"/>
        <color indexed="8"/>
        <rFont val="Calibri"/>
        <family val="2"/>
      </rPr>
      <t xml:space="preserve"> Committee meeting #4</t>
    </r>
    <r>
      <rPr>
        <sz val="11"/>
        <color indexed="8"/>
        <rFont val="Calibri"/>
        <family val="2"/>
      </rPr>
      <t/>
    </r>
  </si>
  <si>
    <r>
      <rPr>
        <i/>
        <sz val="10"/>
        <color indexed="8"/>
        <rFont val="Calibri"/>
        <family val="2"/>
      </rPr>
      <t xml:space="preserve">    Date:</t>
    </r>
    <r>
      <rPr>
        <sz val="10"/>
        <color indexed="8"/>
        <rFont val="Calibri"/>
        <family val="2"/>
      </rPr>
      <t xml:space="preserve"> Committee meeting #5</t>
    </r>
    <r>
      <rPr>
        <sz val="11"/>
        <color indexed="8"/>
        <rFont val="Calibri"/>
        <family val="2"/>
      </rPr>
      <t/>
    </r>
  </si>
  <si>
    <r>
      <rPr>
        <i/>
        <sz val="10"/>
        <color indexed="8"/>
        <rFont val="Calibri"/>
        <family val="2"/>
      </rPr>
      <t xml:space="preserve">    Date:</t>
    </r>
    <r>
      <rPr>
        <sz val="10"/>
        <color indexed="8"/>
        <rFont val="Calibri"/>
        <family val="2"/>
      </rPr>
      <t xml:space="preserve"> Committee meeting #6</t>
    </r>
    <r>
      <rPr>
        <sz val="11"/>
        <color indexed="8"/>
        <rFont val="Calibri"/>
        <family val="2"/>
      </rPr>
      <t/>
    </r>
  </si>
  <si>
    <r>
      <t xml:space="preserve"> Percent: </t>
    </r>
    <r>
      <rPr>
        <sz val="10"/>
        <color indexed="8"/>
        <rFont val="Calibri"/>
        <family val="2"/>
      </rPr>
      <t>Retention rate</t>
    </r>
  </si>
  <si>
    <r>
      <rPr>
        <i/>
        <sz val="10"/>
        <color indexed="8"/>
        <rFont val="Calibri"/>
        <family val="2"/>
      </rPr>
      <t xml:space="preserve">    Date: </t>
    </r>
    <r>
      <rPr>
        <sz val="10"/>
        <color indexed="8"/>
        <rFont val="Calibri"/>
        <family val="2"/>
      </rPr>
      <t>Service project #1</t>
    </r>
  </si>
  <si>
    <r>
      <rPr>
        <i/>
        <sz val="10"/>
        <color indexed="8"/>
        <rFont val="Calibri"/>
        <family val="2"/>
      </rPr>
      <t xml:space="preserve">    Date: </t>
    </r>
    <r>
      <rPr>
        <sz val="10"/>
        <color indexed="8"/>
        <rFont val="Calibri"/>
        <family val="2"/>
      </rPr>
      <t>Service project #2</t>
    </r>
    <r>
      <rPr>
        <sz val="11"/>
        <color indexed="8"/>
        <rFont val="Calibri"/>
        <family val="2"/>
      </rPr>
      <t/>
    </r>
  </si>
  <si>
    <r>
      <rPr>
        <i/>
        <sz val="10"/>
        <color indexed="8"/>
        <rFont val="Calibri"/>
        <family val="2"/>
      </rPr>
      <t xml:space="preserve">    Date: </t>
    </r>
    <r>
      <rPr>
        <sz val="10"/>
        <color indexed="8"/>
        <rFont val="Calibri"/>
        <family val="2"/>
      </rPr>
      <t>Service project #3</t>
    </r>
    <r>
      <rPr>
        <sz val="11"/>
        <color indexed="8"/>
        <rFont val="Calibri"/>
        <family val="2"/>
      </rPr>
      <t/>
    </r>
  </si>
  <si>
    <r>
      <t xml:space="preserve"> </t>
    </r>
    <r>
      <rPr>
        <i/>
        <sz val="10"/>
        <color indexed="8"/>
        <rFont val="Calibri"/>
        <family val="2"/>
      </rPr>
      <t>Count:</t>
    </r>
    <r>
      <rPr>
        <sz val="10"/>
        <color indexed="8"/>
        <rFont val="Calibri"/>
        <family val="2"/>
      </rPr>
      <t xml:space="preserve"> Total number of service projects</t>
    </r>
  </si>
  <si>
    <t>Planning and Budget</t>
  </si>
  <si>
    <t>Membership</t>
  </si>
  <si>
    <t>Voulnteer Leadership</t>
  </si>
  <si>
    <t>Program</t>
  </si>
  <si>
    <r>
      <rPr>
        <b/>
        <sz val="10"/>
        <color indexed="8"/>
        <rFont val="Calibri"/>
        <family val="2"/>
      </rPr>
      <t xml:space="preserve">Retention:
</t>
    </r>
    <r>
      <rPr>
        <sz val="10"/>
        <color indexed="8"/>
        <rFont val="Calibri"/>
        <family val="2"/>
      </rPr>
      <t>Retain a significant percentage of youth members.</t>
    </r>
  </si>
  <si>
    <t>Enter District Name</t>
  </si>
  <si>
    <t>Enter Report Date</t>
  </si>
  <si>
    <t xml:space="preserve">    Total points earned:         </t>
  </si>
  <si>
    <t xml:space="preserve">    No. of objectives with points:         </t>
  </si>
  <si>
    <t>Item</t>
  </si>
  <si>
    <t>Bronze Level</t>
  </si>
  <si>
    <t>Silver Level</t>
  </si>
  <si>
    <t>Gold Level</t>
  </si>
  <si>
    <t>Total Points:</t>
  </si>
  <si>
    <t>#1</t>
  </si>
  <si>
    <t xml:space="preserve"> </t>
  </si>
  <si>
    <t>#2</t>
  </si>
  <si>
    <t>#3</t>
  </si>
  <si>
    <t>#4</t>
  </si>
  <si>
    <t>#5</t>
  </si>
  <si>
    <t>#6</t>
  </si>
  <si>
    <t>#7</t>
  </si>
  <si>
    <t>#8</t>
  </si>
  <si>
    <t>#9</t>
  </si>
  <si>
    <t>Volunteer Leadership</t>
  </si>
  <si>
    <t>o</t>
  </si>
  <si>
    <t xml:space="preserve">                                 Total points earned:         </t>
  </si>
  <si>
    <t xml:space="preserve">                                 No. of objectives with points:         </t>
  </si>
  <si>
    <t>We certify that these requirements have been completed:</t>
  </si>
  <si>
    <t>Date _____________________</t>
  </si>
  <si>
    <t>Commissioner _________________________________________________</t>
  </si>
  <si>
    <t>Additional Instructions</t>
  </si>
  <si>
    <t>2.  All other data will be entered in User Input (Column D on the Data Entry sheet.)</t>
  </si>
  <si>
    <r>
      <rPr>
        <i/>
        <sz val="10"/>
        <color indexed="8"/>
        <rFont val="Calibri"/>
        <family val="2"/>
      </rPr>
      <t xml:space="preserve"> Percent: </t>
    </r>
    <r>
      <rPr>
        <sz val="10"/>
        <color indexed="8"/>
        <rFont val="Calibri"/>
        <family val="2"/>
      </rPr>
      <t>Committee members completing training</t>
    </r>
  </si>
  <si>
    <r>
      <t xml:space="preserve"> </t>
    </r>
    <r>
      <rPr>
        <i/>
        <sz val="10"/>
        <color indexed="8"/>
        <rFont val="Calibri"/>
        <family val="2"/>
      </rPr>
      <t>Date:</t>
    </r>
    <r>
      <rPr>
        <sz val="10"/>
        <color indexed="8"/>
        <rFont val="Calibri"/>
        <family val="2"/>
      </rPr>
      <t xml:space="preserve"> Planning meeting involving youth leaders</t>
    </r>
  </si>
  <si>
    <r>
      <t xml:space="preserve"> </t>
    </r>
    <r>
      <rPr>
        <i/>
        <sz val="10"/>
        <color indexed="8"/>
        <rFont val="Calibri"/>
        <family val="2"/>
      </rPr>
      <t>Yes/No:</t>
    </r>
    <r>
      <rPr>
        <sz val="10"/>
        <color indexed="8"/>
        <rFont val="Calibri"/>
        <family val="2"/>
      </rPr>
      <t xml:space="preserve"> At least one project benefits the chartered organization</t>
    </r>
  </si>
  <si>
    <r>
      <rPr>
        <i/>
        <sz val="10"/>
        <color indexed="8"/>
        <rFont val="Calibri"/>
        <family val="2"/>
      </rPr>
      <t xml:space="preserve">    Date: </t>
    </r>
    <r>
      <rPr>
        <sz val="10"/>
        <color indexed="8"/>
        <rFont val="Calibri"/>
        <family val="2"/>
      </rPr>
      <t>Service project #4</t>
    </r>
    <r>
      <rPr>
        <sz val="11"/>
        <color indexed="8"/>
        <rFont val="Calibri"/>
        <family val="2"/>
      </rPr>
      <t/>
    </r>
  </si>
  <si>
    <r>
      <t xml:space="preserve"> Count: </t>
    </r>
    <r>
      <rPr>
        <sz val="10"/>
        <color indexed="8"/>
        <rFont val="Calibri"/>
        <family val="2"/>
      </rPr>
      <t>Number of committee members</t>
    </r>
  </si>
  <si>
    <r>
      <rPr>
        <b/>
        <sz val="10"/>
        <rFont val="Arial"/>
        <family val="2"/>
      </rPr>
      <t>Bronze:</t>
    </r>
    <r>
      <rPr>
        <sz val="10"/>
        <rFont val="Arial"/>
        <family val="2"/>
      </rPr>
      <t xml:space="preserve">  Earn at least 550 points by earning points in at least 6 objectives.</t>
    </r>
  </si>
  <si>
    <r>
      <rPr>
        <b/>
        <sz val="10"/>
        <rFont val="Arial"/>
        <family val="2"/>
      </rPr>
      <t>Silver:</t>
    </r>
    <r>
      <rPr>
        <sz val="10"/>
        <rFont val="Arial"/>
        <family val="2"/>
      </rPr>
      <t xml:space="preserve">  Earn at least 800 points by earning points in at least 7 objectives.</t>
    </r>
  </si>
  <si>
    <r>
      <rPr>
        <b/>
        <sz val="10"/>
        <rFont val="Arial"/>
        <family val="2"/>
      </rPr>
      <t>Gold:</t>
    </r>
    <r>
      <rPr>
        <sz val="10"/>
        <rFont val="Arial"/>
        <family val="2"/>
      </rPr>
      <t xml:space="preserve">  Earn at least 1,100 points by earning points in at least 7 objectives.</t>
    </r>
  </si>
  <si>
    <r>
      <rPr>
        <i/>
        <sz val="10"/>
        <color indexed="8"/>
        <rFont val="Calibri"/>
        <family val="2"/>
      </rPr>
      <t xml:space="preserve">    Date:</t>
    </r>
    <r>
      <rPr>
        <sz val="10"/>
        <color indexed="8"/>
        <rFont val="Calibri"/>
        <family val="2"/>
      </rPr>
      <t xml:space="preserve"> Activity #1</t>
    </r>
  </si>
  <si>
    <r>
      <rPr>
        <i/>
        <sz val="10"/>
        <color indexed="8"/>
        <rFont val="Calibri"/>
        <family val="2"/>
      </rPr>
      <t xml:space="preserve">    Date:</t>
    </r>
    <r>
      <rPr>
        <sz val="10"/>
        <color indexed="8"/>
        <rFont val="Calibri"/>
        <family val="2"/>
      </rPr>
      <t xml:space="preserve"> Activity #2</t>
    </r>
    <r>
      <rPr>
        <sz val="11"/>
        <color indexed="8"/>
        <rFont val="Calibri"/>
        <family val="2"/>
      </rPr>
      <t/>
    </r>
  </si>
  <si>
    <r>
      <rPr>
        <i/>
        <sz val="10"/>
        <color indexed="8"/>
        <rFont val="Calibri"/>
        <family val="2"/>
      </rPr>
      <t xml:space="preserve">    Date:</t>
    </r>
    <r>
      <rPr>
        <sz val="10"/>
        <color indexed="8"/>
        <rFont val="Calibri"/>
        <family val="2"/>
      </rPr>
      <t xml:space="preserve"> Activity #3</t>
    </r>
    <r>
      <rPr>
        <sz val="11"/>
        <color indexed="8"/>
        <rFont val="Calibri"/>
        <family val="2"/>
      </rPr>
      <t/>
    </r>
  </si>
  <si>
    <r>
      <rPr>
        <i/>
        <sz val="10"/>
        <color indexed="8"/>
        <rFont val="Calibri"/>
        <family val="2"/>
      </rPr>
      <t xml:space="preserve">    Date:</t>
    </r>
    <r>
      <rPr>
        <sz val="10"/>
        <color indexed="8"/>
        <rFont val="Calibri"/>
        <family val="2"/>
      </rPr>
      <t xml:space="preserve"> Activity #4</t>
    </r>
    <r>
      <rPr>
        <sz val="11"/>
        <color indexed="8"/>
        <rFont val="Calibri"/>
        <family val="2"/>
      </rPr>
      <t/>
    </r>
  </si>
  <si>
    <r>
      <rPr>
        <i/>
        <sz val="10"/>
        <color indexed="8"/>
        <rFont val="Calibri"/>
        <family val="2"/>
      </rPr>
      <t xml:space="preserve">    Date:</t>
    </r>
    <r>
      <rPr>
        <sz val="10"/>
        <color indexed="8"/>
        <rFont val="Calibri"/>
        <family val="2"/>
      </rPr>
      <t xml:space="preserve"> Activity #5</t>
    </r>
    <r>
      <rPr>
        <sz val="11"/>
        <color indexed="8"/>
        <rFont val="Calibri"/>
        <family val="2"/>
      </rPr>
      <t/>
    </r>
  </si>
  <si>
    <r>
      <rPr>
        <i/>
        <sz val="10"/>
        <color indexed="8"/>
        <rFont val="Calibri"/>
        <family val="2"/>
      </rPr>
      <t xml:space="preserve">    Date:</t>
    </r>
    <r>
      <rPr>
        <sz val="10"/>
        <color indexed="8"/>
        <rFont val="Calibri"/>
        <family val="2"/>
      </rPr>
      <t xml:space="preserve"> Activity #6</t>
    </r>
    <r>
      <rPr>
        <sz val="11"/>
        <color indexed="8"/>
        <rFont val="Calibri"/>
        <family val="2"/>
      </rPr>
      <t/>
    </r>
  </si>
  <si>
    <r>
      <rPr>
        <i/>
        <sz val="10"/>
        <color indexed="8"/>
        <rFont val="Calibri"/>
        <family val="2"/>
      </rPr>
      <t xml:space="preserve"> Count:</t>
    </r>
    <r>
      <rPr>
        <sz val="10"/>
        <color indexed="8"/>
        <rFont val="Calibri"/>
        <family val="2"/>
      </rPr>
      <t xml:space="preserve"> Number of activities with youth leadership</t>
    </r>
  </si>
  <si>
    <r>
      <rPr>
        <i/>
        <sz val="10"/>
        <color indexed="8"/>
        <rFont val="Calibri"/>
        <family val="2"/>
      </rPr>
      <t xml:space="preserve"> Date:</t>
    </r>
    <r>
      <rPr>
        <sz val="10"/>
        <color indexed="8"/>
        <rFont val="Calibri"/>
        <family val="2"/>
      </rPr>
      <t xml:space="preserve"> Meeting with parents</t>
    </r>
  </si>
  <si>
    <r>
      <rPr>
        <b/>
        <sz val="10"/>
        <rFont val="Calibri"/>
        <family val="2"/>
      </rPr>
      <t>Bronze:</t>
    </r>
    <r>
      <rPr>
        <sz val="10"/>
        <rFont val="Calibri"/>
        <family val="2"/>
      </rPr>
      <t xml:space="preserve">  Earn at least 550 points by earning points in at least 6 objectives.</t>
    </r>
  </si>
  <si>
    <r>
      <rPr>
        <b/>
        <sz val="10"/>
        <rFont val="Calibri"/>
        <family val="2"/>
      </rPr>
      <t>Silver:</t>
    </r>
    <r>
      <rPr>
        <sz val="10"/>
        <rFont val="Calibri"/>
        <family val="2"/>
      </rPr>
      <t xml:space="preserve">  Earn at least 800 points by earning points in at least 7 objectives.</t>
    </r>
  </si>
  <si>
    <r>
      <rPr>
        <b/>
        <sz val="10"/>
        <rFont val="Calibri"/>
        <family val="2"/>
      </rPr>
      <t>Gold:</t>
    </r>
    <r>
      <rPr>
        <sz val="10"/>
        <rFont val="Calibri"/>
        <family val="2"/>
      </rPr>
      <t xml:space="preserve">  Earn at least 1,100 points by earning points in at least 7 objectives.</t>
    </r>
  </si>
  <si>
    <t>Enter Ship Number</t>
  </si>
  <si>
    <t xml:space="preserve"> Count: Total number of ship activities</t>
  </si>
  <si>
    <t xml:space="preserve"> Count: Number of ship activities</t>
  </si>
  <si>
    <t xml:space="preserve"> Date: Ship committee adopted annual program plan &amp; budget</t>
  </si>
  <si>
    <t xml:space="preserve"> Yes/No: Ship records service projects and hours on JTE website</t>
  </si>
  <si>
    <t xml:space="preserve"> Yes/No: Registered skipper</t>
  </si>
  <si>
    <t>Skipper _______________________________________________________</t>
  </si>
  <si>
    <t>Boatswain ____________________________________________________</t>
  </si>
  <si>
    <t>Our ship has completed online rechartering by the deadline in order to maintain continuity of our program.</t>
  </si>
  <si>
    <r>
      <rPr>
        <b/>
        <sz val="10"/>
        <color indexed="8"/>
        <rFont val="Calibri"/>
        <family val="2"/>
      </rPr>
      <t xml:space="preserve">Advancement: </t>
    </r>
    <r>
      <rPr>
        <sz val="10"/>
        <color indexed="8"/>
        <rFont val="Calibri"/>
        <family val="2"/>
      </rPr>
      <t xml:space="preserve"> Provide opportunities for advancement and personal development.</t>
    </r>
  </si>
  <si>
    <t xml:space="preserve"> Yes/No: Ship has conducted a super activity or long cruise</t>
  </si>
  <si>
    <r>
      <rPr>
        <i/>
        <sz val="10"/>
        <color indexed="8"/>
        <rFont val="Calibri"/>
        <family val="2"/>
      </rPr>
      <t xml:space="preserve"> Count:</t>
    </r>
    <r>
      <rPr>
        <sz val="10"/>
        <color indexed="8"/>
        <rFont val="Calibri"/>
        <family val="2"/>
      </rPr>
      <t xml:space="preserve"> Number of youth participating in a super activity or cruise</t>
    </r>
  </si>
  <si>
    <r>
      <t xml:space="preserve"> Percent: </t>
    </r>
    <r>
      <rPr>
        <sz val="10"/>
        <color indexed="8"/>
        <rFont val="Calibri"/>
        <family val="2"/>
      </rPr>
      <t>Super activity/ long cruise participation rate</t>
    </r>
  </si>
  <si>
    <t xml:space="preserve"> Yes/No: Ship has a boatswain</t>
  </si>
  <si>
    <t xml:space="preserve"> Yes/No: Ship has a boatswain's mate</t>
  </si>
  <si>
    <t xml:space="preserve"> Yes/No: Ship has a yeoman</t>
  </si>
  <si>
    <t xml:space="preserve"> Yes/No: Ship has a purser</t>
  </si>
  <si>
    <r>
      <rPr>
        <i/>
        <sz val="10"/>
        <color indexed="8"/>
        <rFont val="Calibri"/>
        <family val="2"/>
      </rPr>
      <t xml:space="preserve"> Date: </t>
    </r>
    <r>
      <rPr>
        <sz val="10"/>
        <color indexed="8"/>
        <rFont val="Calibri"/>
        <family val="2"/>
      </rPr>
      <t>Quarterdeck tr</t>
    </r>
    <r>
      <rPr>
        <sz val="10"/>
        <color indexed="8"/>
        <rFont val="Calibri"/>
        <family val="2"/>
      </rPr>
      <t>aining</t>
    </r>
  </si>
  <si>
    <r>
      <rPr>
        <i/>
        <sz val="10"/>
        <color indexed="8"/>
        <rFont val="Calibri"/>
        <family val="2"/>
      </rPr>
      <t xml:space="preserve">    Date:</t>
    </r>
    <r>
      <rPr>
        <sz val="10"/>
        <color indexed="8"/>
        <rFont val="Calibri"/>
        <family val="2"/>
      </rPr>
      <t xml:space="preserve"> Quarterdeck meeting #1</t>
    </r>
  </si>
  <si>
    <r>
      <rPr>
        <i/>
        <sz val="10"/>
        <color indexed="8"/>
        <rFont val="Calibri"/>
        <family val="2"/>
      </rPr>
      <t xml:space="preserve">    Date:</t>
    </r>
    <r>
      <rPr>
        <sz val="10"/>
        <color indexed="8"/>
        <rFont val="Calibri"/>
        <family val="2"/>
      </rPr>
      <t xml:space="preserve"> Quarterdeck meeting #2</t>
    </r>
    <r>
      <rPr>
        <sz val="11"/>
        <color indexed="8"/>
        <rFont val="Calibri"/>
        <family val="2"/>
      </rPr>
      <t/>
    </r>
  </si>
  <si>
    <r>
      <rPr>
        <i/>
        <sz val="10"/>
        <color indexed="8"/>
        <rFont val="Calibri"/>
        <family val="2"/>
      </rPr>
      <t xml:space="preserve">    Date:</t>
    </r>
    <r>
      <rPr>
        <sz val="10"/>
        <color indexed="8"/>
        <rFont val="Calibri"/>
        <family val="2"/>
      </rPr>
      <t xml:space="preserve"> Quarterdeck meeting #3</t>
    </r>
    <r>
      <rPr>
        <sz val="11"/>
        <color indexed="8"/>
        <rFont val="Calibri"/>
        <family val="2"/>
      </rPr>
      <t/>
    </r>
  </si>
  <si>
    <r>
      <rPr>
        <i/>
        <sz val="10"/>
        <color indexed="8"/>
        <rFont val="Calibri"/>
        <family val="2"/>
      </rPr>
      <t xml:space="preserve">    Date:</t>
    </r>
    <r>
      <rPr>
        <sz val="10"/>
        <color indexed="8"/>
        <rFont val="Calibri"/>
        <family val="2"/>
      </rPr>
      <t xml:space="preserve"> Quarterdeck meeting #4</t>
    </r>
    <r>
      <rPr>
        <sz val="11"/>
        <color indexed="8"/>
        <rFont val="Calibri"/>
        <family val="2"/>
      </rPr>
      <t/>
    </r>
  </si>
  <si>
    <r>
      <rPr>
        <i/>
        <sz val="10"/>
        <color indexed="8"/>
        <rFont val="Calibri"/>
        <family val="2"/>
      </rPr>
      <t xml:space="preserve">    Date:</t>
    </r>
    <r>
      <rPr>
        <sz val="10"/>
        <color indexed="8"/>
        <rFont val="Calibri"/>
        <family val="2"/>
      </rPr>
      <t xml:space="preserve"> Quarterdeck meeting #5</t>
    </r>
    <r>
      <rPr>
        <sz val="11"/>
        <color indexed="8"/>
        <rFont val="Calibri"/>
        <family val="2"/>
      </rPr>
      <t/>
    </r>
  </si>
  <si>
    <r>
      <rPr>
        <i/>
        <sz val="10"/>
        <color indexed="8"/>
        <rFont val="Calibri"/>
        <family val="2"/>
      </rPr>
      <t xml:space="preserve">    Date:</t>
    </r>
    <r>
      <rPr>
        <sz val="10"/>
        <color indexed="8"/>
        <rFont val="Calibri"/>
        <family val="2"/>
      </rPr>
      <t xml:space="preserve"> Quarterdeck meeting #6</t>
    </r>
    <r>
      <rPr>
        <sz val="11"/>
        <color indexed="8"/>
        <rFont val="Calibri"/>
        <family val="2"/>
      </rPr>
      <t/>
    </r>
  </si>
  <si>
    <r>
      <t xml:space="preserve"> </t>
    </r>
    <r>
      <rPr>
        <i/>
        <sz val="10"/>
        <color indexed="8"/>
        <rFont val="Calibri"/>
        <family val="2"/>
      </rPr>
      <t>Count:</t>
    </r>
    <r>
      <rPr>
        <sz val="10"/>
        <color indexed="8"/>
        <rFont val="Calibri"/>
        <family val="2"/>
      </rPr>
      <t xml:space="preserve"> Total number of Quarterdeck meetings</t>
    </r>
  </si>
  <si>
    <r>
      <rPr>
        <i/>
        <sz val="10"/>
        <color indexed="8"/>
        <rFont val="Calibri"/>
        <family val="2"/>
      </rPr>
      <t xml:space="preserve"> Count:</t>
    </r>
    <r>
      <rPr>
        <sz val="10"/>
        <color indexed="8"/>
        <rFont val="Calibri"/>
        <family val="2"/>
      </rPr>
      <t xml:space="preserve"> Number of members earning Apprentice rank</t>
    </r>
  </si>
  <si>
    <r>
      <rPr>
        <i/>
        <sz val="10"/>
        <color indexed="8"/>
        <rFont val="Calibri"/>
        <family val="2"/>
      </rPr>
      <t xml:space="preserve"> Count:</t>
    </r>
    <r>
      <rPr>
        <sz val="10"/>
        <color indexed="8"/>
        <rFont val="Calibri"/>
        <family val="2"/>
      </rPr>
      <t xml:space="preserve"> Number earning Ordinary, Able or Quartermaster ranks</t>
    </r>
  </si>
  <si>
    <t xml:space="preserve"> Yes/No: Ship has conducted citizenship programs </t>
  </si>
  <si>
    <t xml:space="preserve"> Yes/No: Ship has conducted fitness programs </t>
  </si>
  <si>
    <t>5.  Sheets are designed to be printed without additional formatting.</t>
  </si>
  <si>
    <t>This form should be turned in to your unit commissioner or the Scout service center as directed by your council.</t>
  </si>
  <si>
    <t>Select Recharter Date</t>
  </si>
  <si>
    <t>Charter Years and Calendar Years</t>
  </si>
  <si>
    <t>Enter Ship Information …</t>
  </si>
  <si>
    <r>
      <rPr>
        <i/>
        <sz val="10"/>
        <color indexed="8"/>
        <rFont val="Calibri"/>
        <family val="2"/>
      </rPr>
      <t xml:space="preserve"> Percent: </t>
    </r>
    <r>
      <rPr>
        <sz val="10"/>
        <color indexed="8"/>
        <rFont val="Calibri"/>
        <family val="2"/>
      </rPr>
      <t>Growth over end of prior year</t>
    </r>
  </si>
  <si>
    <r>
      <rPr>
        <i/>
        <sz val="10"/>
        <color indexed="8"/>
        <rFont val="Calibri"/>
        <family val="2"/>
      </rPr>
      <t xml:space="preserve"> Count: </t>
    </r>
    <r>
      <rPr>
        <sz val="10"/>
        <color indexed="8"/>
        <rFont val="Calibri"/>
        <family val="2"/>
      </rPr>
      <t>Youth eligible to reregister</t>
    </r>
  </si>
  <si>
    <r>
      <rPr>
        <i/>
        <sz val="10"/>
        <color indexed="8"/>
        <rFont val="Calibri"/>
        <family val="2"/>
      </rPr>
      <t xml:space="preserve"> Count:</t>
    </r>
    <r>
      <rPr>
        <sz val="10"/>
        <color indexed="8"/>
        <rFont val="Calibri"/>
        <family val="2"/>
      </rPr>
      <t xml:space="preserve"> Number of youth actually reregistered for next year</t>
    </r>
  </si>
  <si>
    <r>
      <rPr>
        <i/>
        <sz val="10"/>
        <color indexed="8"/>
        <rFont val="Calibri"/>
        <family val="2"/>
      </rPr>
      <t xml:space="preserve"> Count:</t>
    </r>
    <r>
      <rPr>
        <sz val="10"/>
        <color indexed="8"/>
        <rFont val="Calibri"/>
        <family val="2"/>
      </rPr>
      <t xml:space="preserve"> Number of mates</t>
    </r>
  </si>
  <si>
    <r>
      <t xml:space="preserve"> </t>
    </r>
    <r>
      <rPr>
        <i/>
        <sz val="10"/>
        <color indexed="8"/>
        <rFont val="Calibri"/>
        <family val="2"/>
      </rPr>
      <t>Yes/No:</t>
    </r>
    <r>
      <rPr>
        <sz val="10"/>
        <color indexed="8"/>
        <rFont val="Calibri"/>
        <family val="2"/>
      </rPr>
      <t xml:space="preserve"> Adult leadership identified for next year</t>
    </r>
  </si>
  <si>
    <r>
      <rPr>
        <i/>
        <sz val="10"/>
        <color indexed="8"/>
        <rFont val="Calibri"/>
        <family val="2"/>
      </rPr>
      <t xml:space="preserve">   Count:</t>
    </r>
    <r>
      <rPr>
        <sz val="10"/>
        <color indexed="8"/>
        <rFont val="Calibri"/>
        <family val="2"/>
      </rPr>
      <t xml:space="preserve"> Number with position-specific training</t>
    </r>
  </si>
  <si>
    <r>
      <rPr>
        <i/>
        <sz val="10"/>
        <color indexed="8"/>
        <rFont val="Calibri"/>
        <family val="2"/>
      </rPr>
      <t xml:space="preserve"> Count:</t>
    </r>
    <r>
      <rPr>
        <sz val="10"/>
        <color indexed="8"/>
        <rFont val="Calibri"/>
        <family val="2"/>
      </rPr>
      <t xml:space="preserve"> Number of committee members</t>
    </r>
  </si>
  <si>
    <r>
      <rPr>
        <i/>
        <sz val="10"/>
        <color indexed="8"/>
        <rFont val="Calibri"/>
        <family val="2"/>
      </rPr>
      <t xml:space="preserve"> Percent: </t>
    </r>
    <r>
      <rPr>
        <sz val="10"/>
        <color indexed="8"/>
        <rFont val="Calibri"/>
        <family val="2"/>
      </rPr>
      <t>Mates completing training</t>
    </r>
  </si>
  <si>
    <t>3.  Sources of data include unit records, numbers provided by your council, My.Scouting
     unit dashboard, and Scoutbook.</t>
  </si>
  <si>
    <t>"The BSA method for annual planning and continuous improvement"</t>
  </si>
  <si>
    <r>
      <rPr>
        <b/>
        <sz val="10"/>
        <color indexed="8"/>
        <rFont val="Calibri"/>
        <family val="2"/>
      </rPr>
      <t xml:space="preserve">Building Sea Scouting:  </t>
    </r>
    <r>
      <rPr>
        <sz val="10"/>
        <color indexed="8"/>
        <rFont val="Calibri"/>
        <family val="2"/>
      </rPr>
      <t>Recruit new youth into the ship in order to grow membership.</t>
    </r>
  </si>
  <si>
    <r>
      <rPr>
        <b/>
        <sz val="10"/>
        <color indexed="8"/>
        <rFont val="Calibri"/>
        <family val="2"/>
      </rPr>
      <t>Planning and budget:</t>
    </r>
    <r>
      <rPr>
        <sz val="10"/>
        <color indexed="8"/>
        <rFont val="Calibri"/>
        <family val="2"/>
      </rPr>
      <t xml:space="preserve"> Have a program plan and budget that is regularly reviewed by the committee, and it follows BSA policies relating to fundraising. </t>
    </r>
    <r>
      <rPr>
        <sz val="10"/>
        <color indexed="10"/>
        <rFont val="Calibri"/>
        <family val="2"/>
      </rPr>
      <t>(Virtual/remote meetings are acceptable)</t>
    </r>
  </si>
  <si>
    <r>
      <t xml:space="preserve"> Date: Ship recruitment activity </t>
    </r>
    <r>
      <rPr>
        <sz val="10"/>
        <color indexed="10"/>
        <rFont val="Calibri"/>
        <family val="2"/>
      </rPr>
      <t>or personalized invitation</t>
    </r>
  </si>
  <si>
    <r>
      <rPr>
        <b/>
        <sz val="10"/>
        <color indexed="8"/>
        <rFont val="Calibri"/>
        <family val="2"/>
      </rPr>
      <t xml:space="preserve">Activities:  </t>
    </r>
    <r>
      <rPr>
        <sz val="10"/>
        <color indexed="8"/>
        <rFont val="Calibri"/>
        <family val="2"/>
      </rPr>
      <t xml:space="preserve">Conduct regular activities including a super
activity or long cruise. </t>
    </r>
    <r>
      <rPr>
        <sz val="10"/>
        <color indexed="10"/>
        <rFont val="Calibri"/>
        <family val="2"/>
      </rPr>
      <t>(Alternate activities to satisfy travel restrictions may be approved by the Council)</t>
    </r>
  </si>
  <si>
    <r>
      <rPr>
        <b/>
        <sz val="10"/>
        <color indexed="8"/>
        <rFont val="Calibri"/>
        <family val="2"/>
      </rPr>
      <t xml:space="preserve">Leadership: </t>
    </r>
    <r>
      <rPr>
        <sz val="10"/>
        <color indexed="8"/>
        <rFont val="Calibri"/>
        <family val="2"/>
      </rPr>
      <t xml:space="preserve"> Develop youth who will provide leadership to ship meetings and activities. </t>
    </r>
    <r>
      <rPr>
        <sz val="10"/>
        <color indexed="10"/>
        <rFont val="Calibri"/>
        <family val="2"/>
      </rPr>
      <t>(Virtual/remote meetings are acceptable)</t>
    </r>
  </si>
  <si>
    <r>
      <rPr>
        <b/>
        <sz val="10"/>
        <color indexed="8"/>
        <rFont val="Calibri"/>
        <family val="2"/>
      </rPr>
      <t>Service projects:</t>
    </r>
    <r>
      <rPr>
        <sz val="10"/>
        <color indexed="8"/>
        <rFont val="Calibri"/>
        <family val="2"/>
      </rPr>
      <t xml:space="preserve">  Participate in service projects, with at least one benefiting the chartered organization. </t>
    </r>
    <r>
      <rPr>
        <sz val="10"/>
        <color indexed="10"/>
        <rFont val="Calibri"/>
        <family val="2"/>
      </rPr>
      <t>(Includes home engagements serving others)</t>
    </r>
  </si>
  <si>
    <r>
      <rPr>
        <b/>
        <sz val="10"/>
        <color indexed="8"/>
        <rFont val="Calibri"/>
        <family val="2"/>
      </rPr>
      <t xml:space="preserve">Leadership recruitment:  </t>
    </r>
    <r>
      <rPr>
        <sz val="10"/>
        <color indexed="8"/>
        <rFont val="Calibri"/>
        <family val="2"/>
      </rPr>
      <t xml:space="preserve">Have a proactive approach in recruiting sufficient leaders and communicating with parents. </t>
    </r>
    <r>
      <rPr>
        <sz val="10"/>
        <color indexed="10"/>
        <rFont val="Calibri"/>
        <family val="2"/>
      </rPr>
      <t>(Virtual/remote parents' meetings are acceptable)</t>
    </r>
  </si>
  <si>
    <r>
      <rPr>
        <b/>
        <sz val="10"/>
        <color indexed="8"/>
        <rFont val="Calibri"/>
        <family val="2"/>
      </rPr>
      <t>Trained leadership:</t>
    </r>
    <r>
      <rPr>
        <sz val="10"/>
        <color indexed="8"/>
        <rFont val="Calibri"/>
        <family val="2"/>
      </rPr>
      <t xml:space="preserve"> Have trained and engaged leaders at all levels.  All leaders are required to have youth protection training. </t>
    </r>
    <r>
      <rPr>
        <sz val="10"/>
        <color indexed="10"/>
        <rFont val="Calibri"/>
        <family val="2"/>
      </rPr>
      <t>(Online/remote training is acceptable)</t>
    </r>
  </si>
  <si>
    <t>A</t>
  </si>
  <si>
    <t>B</t>
  </si>
  <si>
    <t>D</t>
  </si>
  <si>
    <t>F</t>
  </si>
  <si>
    <t xml:space="preserve"> Check if any formal transfers in or out of your Unit</t>
  </si>
  <si>
    <t xml:space="preserve">    Less: Youth dropped at recharter</t>
  </si>
  <si>
    <t xml:space="preserve">    Less: Youth 21 years or older by end of charter year (age-outs)</t>
  </si>
  <si>
    <t>G</t>
  </si>
  <si>
    <t>H</t>
  </si>
  <si>
    <t xml:space="preserve">    Plus: New members joining during the year</t>
  </si>
  <si>
    <t>C</t>
  </si>
  <si>
    <t>J</t>
  </si>
  <si>
    <t>2022 Journey to Excellence Ship Spreadsheet</t>
  </si>
  <si>
    <t>1.  Spreadsheet is designed for all ships in the year ending December 31, 2022.</t>
  </si>
  <si>
    <t xml:space="preserve">Most criteria will be measured for the calendar year.  For ships that recharter in December, the
retention numbers will be determined from the number of youth who are reregistered from the
charter expiring on 12/31/22.  However, if a unit recharters on another month, retention will be
determined at that time, consistent with its charter cycle.
Journey to Excellence measures are not intended to be cumbersome for any unit.  A ship may want
to track and record meetings and othe functions throughout the year, rather than trying to tabulate
everything at the end.
</t>
  </si>
  <si>
    <t>2022 Scouting's Journey to Excellence</t>
  </si>
  <si>
    <r>
      <t>Planning and budget:</t>
    </r>
    <r>
      <rPr>
        <sz val="10"/>
        <rFont val="Arial"/>
        <family val="2"/>
      </rPr>
      <t xml:space="preserve"> Will have a program plan and budget that is regularly reviewed by the committee, and it follows BSA policies relating to fundraising. (Virtual/remote meetings are acceptable.)</t>
    </r>
  </si>
  <si>
    <t>Will have an annual program plan and budget adopted by the ship committee.</t>
  </si>
  <si>
    <t>Achieve Bronze, plus ship will conduct a planning meeting involving youth leaders for the following program year.</t>
  </si>
  <si>
    <t>Achieve Silver, plus ship committee will meet at least   six times during the year to review program plans and finances.</t>
  </si>
  <si>
    <r>
      <t>Building Sea Scouting:</t>
    </r>
    <r>
      <rPr>
        <sz val="10"/>
        <rFont val="Arial"/>
        <family val="2"/>
      </rPr>
      <t xml:space="preserve">  Will recruit new youth into the ship in order to grow membership.</t>
    </r>
  </si>
  <si>
    <t>Will have a membership growth plan that includes recruitment activity or will use a personalized invitation method. Have active pin in BeaScout.org</t>
  </si>
  <si>
    <t>Achieve Bronze, and either will increase youth mem-     bers or will have at least 10 members.</t>
  </si>
  <si>
    <t>Achieve Silver, and either     will increase youth mem-     bers by 10% or will have at least 15 members with an increase over last year.</t>
  </si>
  <si>
    <t>Will reregister 50% of eligible members.</t>
  </si>
  <si>
    <t>Will reregister 60% of eligible members.</t>
  </si>
  <si>
    <t>Will reregister 75% of eligible members.</t>
  </si>
  <si>
    <r>
      <t xml:space="preserve">Activities: </t>
    </r>
    <r>
      <rPr>
        <sz val="10"/>
        <rFont val="Arial"/>
        <family val="2"/>
      </rPr>
      <t xml:space="preserve"> Will conduct regular activities including a super activity or long cruise.</t>
    </r>
    <r>
      <rPr>
        <b/>
        <sz val="10"/>
        <rFont val="Arial"/>
        <family val="2"/>
      </rPr>
      <t xml:space="preserve"> </t>
    </r>
    <r>
      <rPr>
        <sz val="10"/>
        <rFont val="Arial"/>
        <family val="2"/>
      </rPr>
      <t>(Alternatrive activities to satisfy travel restrictions may be approved by the council.)</t>
    </r>
  </si>
  <si>
    <r>
      <t xml:space="preserve">Retention: </t>
    </r>
    <r>
      <rPr>
        <sz val="10"/>
        <rFont val="Arial"/>
        <family val="2"/>
      </rPr>
      <t xml:space="preserve"> Will retain a significant             percentage of youth members.</t>
    </r>
  </si>
  <si>
    <t>Will conduct at least four activities including a super activity or long cruise.</t>
  </si>
  <si>
    <t>Will conduct at least five activities and at least 50% of youth participate in super activity or long cruise.</t>
  </si>
  <si>
    <t>Will conduct at least six activities and at least 50% of youth participate in a super activity or long cruise.</t>
  </si>
  <si>
    <r>
      <t>Leadership:</t>
    </r>
    <r>
      <rPr>
        <sz val="10"/>
        <rFont val="Arial"/>
        <family val="2"/>
      </rPr>
      <t xml:space="preserve">  Will develop youth who will provide leadership to ship meetings and   activities.</t>
    </r>
    <r>
      <rPr>
        <b/>
        <sz val="10"/>
        <rFont val="Arial"/>
        <family val="2"/>
      </rPr>
      <t xml:space="preserve">                                                </t>
    </r>
    <r>
      <rPr>
        <sz val="10"/>
        <rFont val="Arial"/>
        <family val="2"/>
      </rPr>
      <t>(Virtual/remote meetings are acceptable.)</t>
    </r>
  </si>
  <si>
    <t>Will have an elected boatswain, boatswain's     mate, yeoman, and purser leading the ship.</t>
  </si>
  <si>
    <t>Will achieve Bronze, plus officers will have Quarterdeck meetings at least six times. The ship conducts Quarterdeck training.</t>
  </si>
  <si>
    <t>Achieve Silver, plus each ship activity will have a youth leader.</t>
  </si>
  <si>
    <r>
      <t xml:space="preserve">Advancement: </t>
    </r>
    <r>
      <rPr>
        <sz val="10"/>
        <rFont val="Arial"/>
        <family val="2"/>
      </rPr>
      <t xml:space="preserve"> Will provide opportunities        for advancement and personal development.</t>
    </r>
  </si>
  <si>
    <t>Ship members will partici-   pate in advancement by earning the Apprentice Rank.</t>
  </si>
  <si>
    <t>Achieve Bronze, plus ship will have organized programs addressing fitness and citizenship.</t>
  </si>
  <si>
    <t>Achieve Silver, plus the ship will have members earning   the Ordinary, Able or Quartermaster Ranks.</t>
  </si>
  <si>
    <r>
      <t xml:space="preserve">Service:  </t>
    </r>
    <r>
      <rPr>
        <sz val="10"/>
        <rFont val="Arial"/>
        <family val="2"/>
      </rPr>
      <t>Will participate in service projects,   with at least one benefiting chartered organiza- tion.</t>
    </r>
    <r>
      <rPr>
        <b/>
        <sz val="10"/>
        <rFont val="Arial"/>
        <family val="2"/>
      </rPr>
      <t xml:space="preserve"> </t>
    </r>
    <r>
      <rPr>
        <sz val="10"/>
        <rFont val="Arial"/>
        <family val="2"/>
      </rPr>
      <t>(Includes home projects serving others.)</t>
    </r>
  </si>
  <si>
    <t>Will participate in two     service projects and enter hours.</t>
  </si>
  <si>
    <t>Will participate in three    service projects and enter    the hours.</t>
  </si>
  <si>
    <t>Will participate in four     service projects and enter    the hours.</t>
  </si>
  <si>
    <r>
      <t>Leadership recruitment:</t>
    </r>
    <r>
      <rPr>
        <sz val="10"/>
        <rFont val="Arial"/>
        <family val="2"/>
      </rPr>
      <t xml:space="preserve">  Will have a pro- active approach in recruiting sufficient lead-     ers and will communicate with parents.</t>
    </r>
    <r>
      <rPr>
        <b/>
        <sz val="10"/>
        <rFont val="Arial"/>
        <family val="2"/>
      </rPr>
      <t xml:space="preserve"> </t>
    </r>
    <r>
      <rPr>
        <sz val="10"/>
        <rFont val="Arial"/>
        <family val="2"/>
      </rPr>
      <t>(Virtual/remote parents' meetings are acceptable.)</t>
    </r>
  </si>
  <si>
    <t>Will have a registered mate to assist the Skipper.</t>
  </si>
  <si>
    <t>Achieve Bronze, plus ship will hold a meeting where plans are reviewed with parents.</t>
  </si>
  <si>
    <t>Achieve Silver, plus adult leadership will have been identified prior to start of the next program year.</t>
  </si>
  <si>
    <r>
      <t xml:space="preserve">Trained leadership: </t>
    </r>
    <r>
      <rPr>
        <sz val="10"/>
        <rFont val="Arial"/>
        <family val="2"/>
      </rPr>
      <t xml:space="preserve"> Will have trained and engaged leaders at all levels.  All leaders are required to have youth protection training.</t>
    </r>
    <r>
      <rPr>
        <b/>
        <sz val="10"/>
        <rFont val="Arial"/>
        <family val="2"/>
      </rPr>
      <t xml:space="preserve"> </t>
    </r>
    <r>
      <rPr>
        <sz val="10"/>
        <rFont val="Arial"/>
        <family val="2"/>
      </rPr>
      <t>(Online/remote training is acceptable.)</t>
    </r>
  </si>
  <si>
    <t xml:space="preserve">Skipper or a mate will have completed position-specific training. </t>
  </si>
  <si>
    <t>Achieve Bronze, plus the skipper and all mates will   have completed position- specific training or, if new,   will complete within three months of joining.</t>
  </si>
  <si>
    <t>Achieve Silver, plus at least two committee members will have completed committee training. One leadeer has completed advanced training of at least 5 days.</t>
  </si>
  <si>
    <r>
      <rPr>
        <i/>
        <sz val="10"/>
        <color indexed="8"/>
        <rFont val="Calibri"/>
        <family val="2"/>
      </rPr>
      <t xml:space="preserve"> Count:</t>
    </r>
    <r>
      <rPr>
        <sz val="10"/>
        <color indexed="8"/>
        <rFont val="Calibri"/>
        <family val="2"/>
      </rPr>
      <t xml:space="preserve"> Current membership as of 12/31/2022</t>
    </r>
  </si>
  <si>
    <r>
      <rPr>
        <i/>
        <sz val="10"/>
        <color indexed="8"/>
        <rFont val="Calibri"/>
        <family val="2"/>
      </rPr>
      <t xml:space="preserve"> Yes/No:</t>
    </r>
    <r>
      <rPr>
        <sz val="10"/>
        <color indexed="8"/>
        <rFont val="Calibri"/>
        <family val="2"/>
      </rPr>
      <t xml:space="preserve"> At least one person has attended advanced training</t>
    </r>
  </si>
  <si>
    <r>
      <rPr>
        <i/>
        <sz val="10"/>
        <color indexed="8"/>
        <rFont val="Calibri"/>
        <family val="2"/>
      </rPr>
      <t xml:space="preserve"> Yes/No:</t>
    </r>
    <r>
      <rPr>
        <sz val="10"/>
        <color indexed="8"/>
        <rFont val="Calibri"/>
        <family val="2"/>
      </rPr>
      <t xml:space="preserve"> Skipper or a Mate has completed position-specific training</t>
    </r>
  </si>
  <si>
    <t>4.  With a few exceptions, dates entered need to be in the range of January 1, 2022 through
     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</si>
</sst>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m/d/yy;@"/>
    <numFmt numFmtId="165" formatCode="0.0%"/>
    <numFmt numFmtId="166" formatCode="0.0%;[Red]\-0.0%"/>
    <numFmt numFmtId="167" formatCode="[$-409]mmmm\ d\,\ yyyy;@"/>
  </numFmts>
  <fonts count="42" x14ac:knownFonts="1">
    <font>
      <sz val="11"/>
      <color theme="1"/>
      <name val="Calibri"/>
      <family val="2"/>
    </font>
    <font>
      <sz val="11"/>
      <color indexed="8"/>
      <name val="Calibri"/>
      <family val="2"/>
    </font>
    <font>
      <sz val="10"/>
      <color indexed="8"/>
      <name val="Calibri"/>
      <family val="2"/>
    </font>
    <font>
      <b/>
      <sz val="10"/>
      <color indexed="8"/>
      <name val="Calibri"/>
      <family val="2"/>
    </font>
    <font>
      <sz val="11"/>
      <name val="Calibri"/>
      <family val="2"/>
    </font>
    <font>
      <b/>
      <sz val="10"/>
      <name val="Calibri"/>
      <family val="2"/>
    </font>
    <font>
      <i/>
      <sz val="10"/>
      <color indexed="8"/>
      <name val="Calibri"/>
      <family val="2"/>
    </font>
    <font>
      <sz val="10"/>
      <name val="Calibri"/>
      <family val="2"/>
    </font>
    <font>
      <b/>
      <sz val="12"/>
      <name val="Wingdings"/>
      <charset val="2"/>
    </font>
    <font>
      <sz val="8"/>
      <color indexed="81"/>
      <name val="Tahoma"/>
      <family val="2"/>
    </font>
    <font>
      <sz val="10"/>
      <name val="Arial"/>
      <family val="2"/>
    </font>
    <font>
      <sz val="18"/>
      <name val="Arial"/>
      <family val="2"/>
    </font>
    <font>
      <b/>
      <sz val="10"/>
      <name val="Arial"/>
      <family val="2"/>
    </font>
    <font>
      <b/>
      <sz val="11"/>
      <color indexed="9"/>
      <name val="Arial"/>
      <family val="2"/>
    </font>
    <font>
      <b/>
      <sz val="12"/>
      <color indexed="9"/>
      <name val="Arial"/>
      <family val="2"/>
    </font>
    <font>
      <b/>
      <sz val="12"/>
      <name val="Arial"/>
      <family val="2"/>
    </font>
    <font>
      <b/>
      <sz val="15"/>
      <name val="Wingdings"/>
      <charset val="2"/>
    </font>
    <font>
      <b/>
      <sz val="15"/>
      <name val="Arial"/>
      <family val="2"/>
    </font>
    <font>
      <i/>
      <sz val="10"/>
      <name val="Arial"/>
      <family val="2"/>
    </font>
    <font>
      <sz val="10"/>
      <name val="Arial"/>
      <family val="2"/>
    </font>
    <font>
      <sz val="10"/>
      <color indexed="10"/>
      <name val="Calibri"/>
      <family val="2"/>
    </font>
    <font>
      <sz val="11"/>
      <color theme="0"/>
      <name val="Calibri"/>
      <family val="2"/>
    </font>
    <font>
      <b/>
      <sz val="11"/>
      <color theme="1"/>
      <name val="Calibri"/>
      <family val="2"/>
    </font>
    <font>
      <sz val="10"/>
      <color theme="1"/>
      <name val="Calibri"/>
      <family val="2"/>
    </font>
    <font>
      <i/>
      <sz val="10"/>
      <color theme="1"/>
      <name val="Calibri"/>
      <family val="2"/>
    </font>
    <font>
      <sz val="10"/>
      <color theme="0"/>
      <name val="Calibri"/>
      <family val="2"/>
    </font>
    <font>
      <sz val="10"/>
      <name val="Calibri"/>
      <family val="2"/>
      <scheme val="minor"/>
    </font>
    <font>
      <sz val="10"/>
      <color theme="0"/>
      <name val="Calibri"/>
      <family val="2"/>
      <scheme val="minor"/>
    </font>
    <font>
      <b/>
      <sz val="10"/>
      <name val="Calibri"/>
      <family val="2"/>
      <scheme val="minor"/>
    </font>
    <font>
      <b/>
      <sz val="11"/>
      <name val="Calibri"/>
      <family val="2"/>
      <scheme val="minor"/>
    </font>
    <font>
      <sz val="11"/>
      <color theme="1"/>
      <name val="Calibri"/>
      <family val="2"/>
      <scheme val="minor"/>
    </font>
    <font>
      <sz val="16.5"/>
      <color rgb="FF000000"/>
      <name val="Wingdings"/>
      <charset val="2"/>
    </font>
    <font>
      <b/>
      <i/>
      <sz val="12"/>
      <color theme="1"/>
      <name val="Calibri"/>
      <family val="2"/>
    </font>
    <font>
      <b/>
      <sz val="10"/>
      <color rgb="FFFF0000"/>
      <name val="Arial"/>
      <family val="2"/>
    </font>
    <font>
      <b/>
      <sz val="10"/>
      <color theme="0"/>
      <name val="Calibri"/>
      <family val="2"/>
    </font>
    <font>
      <b/>
      <sz val="14"/>
      <color theme="1"/>
      <name val="Calibri"/>
      <family val="2"/>
    </font>
    <font>
      <b/>
      <sz val="10"/>
      <color theme="1"/>
      <name val="Calibri"/>
      <family val="2"/>
    </font>
    <font>
      <b/>
      <sz val="12"/>
      <color theme="1"/>
      <name val="Calibri"/>
      <family val="2"/>
    </font>
    <font>
      <b/>
      <i/>
      <sz val="14"/>
      <color rgb="FF76933C"/>
      <name val="Arial Black"/>
      <family val="2"/>
    </font>
    <font>
      <i/>
      <sz val="18"/>
      <color rgb="FF76933C"/>
      <name val="Arial Black"/>
      <family val="2"/>
    </font>
    <font>
      <i/>
      <sz val="16"/>
      <color rgb="FF76933C"/>
      <name val="Arial Black"/>
      <family val="2"/>
    </font>
    <font>
      <sz val="8"/>
      <color rgb="FF000000"/>
      <name val="Segoe UI"/>
      <family val="2"/>
    </font>
  </fonts>
  <fills count="5">
    <fill>
      <patternFill patternType="none"/>
    </fill>
    <fill>
      <patternFill patternType="gray125"/>
    </fill>
    <fill>
      <patternFill patternType="solid">
        <fgColor rgb="FF76933C"/>
        <bgColor indexed="64"/>
      </patternFill>
    </fill>
    <fill>
      <patternFill patternType="solid">
        <fgColor rgb="FFB7CF87"/>
        <bgColor indexed="64"/>
      </patternFill>
    </fill>
    <fill>
      <patternFill patternType="solid">
        <fgColor rgb="FFFF0000"/>
        <bgColor indexed="64"/>
      </patternFill>
    </fill>
  </fills>
  <borders count="34">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9"/>
      </right>
      <top style="medium">
        <color indexed="64"/>
      </top>
      <bottom style="medium">
        <color indexed="9"/>
      </bottom>
      <diagonal/>
    </border>
    <border>
      <left style="medium">
        <color indexed="9"/>
      </left>
      <right style="medium">
        <color indexed="9"/>
      </right>
      <top style="medium">
        <color indexed="64"/>
      </top>
      <bottom style="medium">
        <color indexed="9"/>
      </bottom>
      <diagonal/>
    </border>
    <border>
      <left style="medium">
        <color indexed="9"/>
      </left>
      <right style="medium">
        <color indexed="64"/>
      </right>
      <top style="medium">
        <color indexed="64"/>
      </top>
      <bottom style="medium">
        <color indexed="9"/>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9"/>
      </right>
      <top style="medium">
        <color indexed="64"/>
      </top>
      <bottom/>
      <diagonal/>
    </border>
    <border>
      <left style="medium">
        <color indexed="64"/>
      </left>
      <right style="medium">
        <color indexed="9"/>
      </right>
      <top/>
      <bottom style="thin">
        <color indexed="64"/>
      </bottom>
      <diagonal/>
    </border>
    <border>
      <left/>
      <right/>
      <top style="thin">
        <color indexed="64"/>
      </top>
      <bottom style="thin">
        <color indexed="64"/>
      </bottom>
      <diagonal/>
    </border>
  </borders>
  <cellStyleXfs count="4">
    <xf numFmtId="0" fontId="0" fillId="0" borderId="0"/>
    <xf numFmtId="0" fontId="10" fillId="0" borderId="0"/>
    <xf numFmtId="0" fontId="19" fillId="0" borderId="0"/>
    <xf numFmtId="9" fontId="10" fillId="0" borderId="0" applyFont="0" applyFill="0" applyBorder="0" applyAlignment="0" applyProtection="0"/>
  </cellStyleXfs>
  <cellXfs count="151">
    <xf numFmtId="0" fontId="0" fillId="0" borderId="0" xfId="0"/>
    <xf numFmtId="164" fontId="23" fillId="0" borderId="1" xfId="0" applyNumberFormat="1" applyFont="1" applyBorder="1" applyAlignment="1" applyProtection="1">
      <alignment horizontal="center" vertical="center"/>
      <protection locked="0"/>
    </xf>
    <xf numFmtId="3" fontId="23" fillId="0" borderId="1" xfId="0" applyNumberFormat="1" applyFont="1" applyBorder="1" applyAlignment="1" applyProtection="1">
      <alignment horizontal="center" vertical="center"/>
      <protection locked="0"/>
    </xf>
    <xf numFmtId="0" fontId="4" fillId="0" borderId="0" xfId="0" applyFont="1"/>
    <xf numFmtId="0" fontId="7" fillId="0" borderId="0" xfId="0" applyFont="1"/>
    <xf numFmtId="0" fontId="23" fillId="0" borderId="0" xfId="0" applyFont="1"/>
    <xf numFmtId="0" fontId="24" fillId="0" borderId="0" xfId="0" applyFont="1"/>
    <xf numFmtId="0" fontId="0" fillId="0" borderId="2" xfId="0" applyBorder="1"/>
    <xf numFmtId="0" fontId="0" fillId="0" borderId="3" xfId="0" applyBorder="1"/>
    <xf numFmtId="0" fontId="4" fillId="0" borderId="4" xfId="0" applyFont="1" applyBorder="1"/>
    <xf numFmtId="0" fontId="23" fillId="0" borderId="5" xfId="0" applyFont="1" applyBorder="1"/>
    <xf numFmtId="0" fontId="21" fillId="0" borderId="6" xfId="0" applyFont="1" applyBorder="1"/>
    <xf numFmtId="0" fontId="23" fillId="0" borderId="0" xfId="0" applyFont="1" applyAlignment="1">
      <alignment horizontal="center" vertical="center"/>
    </xf>
    <xf numFmtId="1" fontId="23" fillId="0" borderId="1" xfId="0" applyNumberFormat="1" applyFont="1" applyBorder="1" applyAlignment="1">
      <alignment horizontal="center" vertical="center"/>
    </xf>
    <xf numFmtId="0" fontId="0" fillId="0" borderId="7" xfId="0" applyBorder="1"/>
    <xf numFmtId="0" fontId="0" fillId="0" borderId="8" xfId="0" applyBorder="1"/>
    <xf numFmtId="0" fontId="21" fillId="0" borderId="9" xfId="0" applyFont="1" applyBorder="1"/>
    <xf numFmtId="0" fontId="4" fillId="0" borderId="6" xfId="0" applyFont="1" applyBorder="1"/>
    <xf numFmtId="166" fontId="23" fillId="0" borderId="1" xfId="0" applyNumberFormat="1" applyFont="1" applyBorder="1" applyAlignment="1">
      <alignment horizontal="center" vertical="center"/>
    </xf>
    <xf numFmtId="165" fontId="23" fillId="0" borderId="1" xfId="0" applyNumberFormat="1" applyFont="1" applyBorder="1" applyAlignment="1">
      <alignment horizontal="center"/>
    </xf>
    <xf numFmtId="0" fontId="23" fillId="0" borderId="0" xfId="0" applyFont="1" applyAlignment="1">
      <alignment horizontal="center"/>
    </xf>
    <xf numFmtId="0" fontId="2" fillId="0" borderId="0" xfId="0" applyFont="1"/>
    <xf numFmtId="0" fontId="25" fillId="0" borderId="0" xfId="0" applyFont="1"/>
    <xf numFmtId="0" fontId="2" fillId="0" borderId="5" xfId="0" applyFont="1" applyBorder="1"/>
    <xf numFmtId="0" fontId="21" fillId="0" borderId="0" xfId="0" applyFont="1"/>
    <xf numFmtId="0" fontId="23" fillId="0" borderId="10" xfId="0" applyFont="1" applyBorder="1" applyAlignment="1">
      <alignment horizontal="center" vertical="center"/>
    </xf>
    <xf numFmtId="0" fontId="8" fillId="0" borderId="0" xfId="0" applyFont="1" applyAlignment="1">
      <alignment horizontal="left" vertical="center" wrapText="1"/>
    </xf>
    <xf numFmtId="0" fontId="26" fillId="0" borderId="0" xfId="0" applyFont="1" applyAlignment="1">
      <alignment horizontal="left" vertical="center" wrapText="1"/>
    </xf>
    <xf numFmtId="0" fontId="27" fillId="0" borderId="0" xfId="0" applyFont="1" applyAlignment="1">
      <alignment horizontal="center" wrapText="1"/>
    </xf>
    <xf numFmtId="0" fontId="28" fillId="0" borderId="0" xfId="0" applyFont="1" applyAlignment="1">
      <alignment horizontal="left"/>
    </xf>
    <xf numFmtId="3" fontId="29" fillId="0" borderId="8" xfId="0" applyNumberFormat="1" applyFont="1" applyBorder="1" applyAlignment="1">
      <alignment horizontal="center" wrapText="1"/>
    </xf>
    <xf numFmtId="0" fontId="26" fillId="0" borderId="0" xfId="0" applyFont="1" applyAlignment="1">
      <alignment horizontal="center" wrapText="1"/>
    </xf>
    <xf numFmtId="0" fontId="26" fillId="0" borderId="0" xfId="0" applyFont="1" applyAlignment="1">
      <alignment wrapText="1"/>
    </xf>
    <xf numFmtId="0" fontId="27" fillId="0" borderId="0" xfId="0" applyFont="1" applyAlignment="1">
      <alignment wrapText="1"/>
    </xf>
    <xf numFmtId="0" fontId="30" fillId="0" borderId="0" xfId="0" applyFont="1"/>
    <xf numFmtId="0" fontId="29" fillId="0" borderId="8" xfId="0" applyFont="1" applyBorder="1" applyAlignment="1">
      <alignment horizontal="center" wrapText="1"/>
    </xf>
    <xf numFmtId="0" fontId="31" fillId="0" borderId="0" xfId="0" applyFont="1"/>
    <xf numFmtId="0" fontId="0" fillId="0" borderId="0" xfId="0" applyAlignment="1">
      <alignment horizontal="center"/>
    </xf>
    <xf numFmtId="0" fontId="32" fillId="0" borderId="0" xfId="0" applyFont="1" applyAlignment="1">
      <alignment horizontal="left"/>
    </xf>
    <xf numFmtId="0" fontId="11" fillId="0" borderId="0" xfId="2" applyFont="1" applyAlignment="1">
      <alignment wrapText="1"/>
    </xf>
    <xf numFmtId="0" fontId="10" fillId="0" borderId="0" xfId="2" applyFont="1" applyAlignment="1">
      <alignment wrapText="1"/>
    </xf>
    <xf numFmtId="0" fontId="12" fillId="0" borderId="0" xfId="2" applyFont="1" applyAlignment="1">
      <alignment horizontal="center" vertical="center" wrapText="1"/>
    </xf>
    <xf numFmtId="0" fontId="10" fillId="0" borderId="0" xfId="2" applyFont="1" applyAlignment="1">
      <alignment horizontal="center" wrapText="1"/>
    </xf>
    <xf numFmtId="0" fontId="10" fillId="0" borderId="11" xfId="2" applyFont="1" applyBorder="1" applyAlignment="1">
      <alignment horizontal="center" vertical="center" wrapText="1"/>
    </xf>
    <xf numFmtId="0" fontId="10" fillId="0" borderId="12" xfId="2" applyFont="1" applyBorder="1" applyAlignment="1">
      <alignment horizontal="center" vertical="center" wrapText="1"/>
    </xf>
    <xf numFmtId="0" fontId="10" fillId="0" borderId="13" xfId="2" applyFont="1" applyBorder="1" applyAlignment="1">
      <alignment horizontal="center" vertical="center" wrapText="1"/>
    </xf>
    <xf numFmtId="0" fontId="10" fillId="0" borderId="14" xfId="2" applyFont="1" applyBorder="1" applyAlignment="1">
      <alignment horizontal="center" vertical="center" wrapText="1"/>
    </xf>
    <xf numFmtId="0" fontId="10" fillId="0" borderId="0" xfId="2" applyFont="1" applyAlignment="1">
      <alignment horizontal="right" vertical="center" wrapText="1"/>
    </xf>
    <xf numFmtId="0" fontId="16" fillId="0" borderId="0" xfId="1" applyFont="1" applyAlignment="1">
      <alignment horizontal="center" vertical="center" wrapText="1"/>
    </xf>
    <xf numFmtId="0" fontId="10" fillId="0" borderId="0" xfId="2" applyFont="1" applyAlignment="1">
      <alignment horizontal="left" vertical="center"/>
    </xf>
    <xf numFmtId="0" fontId="10" fillId="0" borderId="0" xfId="2" applyFont="1" applyAlignment="1">
      <alignment horizontal="left" vertical="center" wrapText="1"/>
    </xf>
    <xf numFmtId="0" fontId="12" fillId="0" borderId="0" xfId="2" applyFont="1" applyAlignment="1">
      <alignment horizontal="left"/>
    </xf>
    <xf numFmtId="3" fontId="12" fillId="0" borderId="8" xfId="1" applyNumberFormat="1" applyFont="1" applyBorder="1" applyAlignment="1">
      <alignment horizontal="center" wrapText="1"/>
    </xf>
    <xf numFmtId="0" fontId="12" fillId="0" borderId="8" xfId="1" applyFont="1" applyBorder="1" applyAlignment="1">
      <alignment horizontal="center" wrapText="1"/>
    </xf>
    <xf numFmtId="0" fontId="17" fillId="0" borderId="0" xfId="2" applyFont="1" applyAlignment="1">
      <alignment horizontal="center" vertical="center" wrapText="1"/>
    </xf>
    <xf numFmtId="0" fontId="16" fillId="0" borderId="0" xfId="2" applyFont="1" applyAlignment="1">
      <alignment horizontal="center" vertical="center" wrapText="1"/>
    </xf>
    <xf numFmtId="0" fontId="18" fillId="0" borderId="0" xfId="2" applyFont="1" applyAlignment="1">
      <alignment horizontal="left" vertical="center"/>
    </xf>
    <xf numFmtId="0" fontId="18" fillId="0" borderId="0" xfId="2" applyFont="1" applyAlignment="1">
      <alignment vertical="center"/>
    </xf>
    <xf numFmtId="0" fontId="10" fillId="0" borderId="0" xfId="2" applyFont="1"/>
    <xf numFmtId="0" fontId="18" fillId="0" borderId="0" xfId="2" applyFont="1"/>
    <xf numFmtId="0" fontId="33" fillId="0" borderId="0" xfId="2" applyFont="1" applyAlignment="1">
      <alignment wrapText="1"/>
    </xf>
    <xf numFmtId="0" fontId="0" fillId="0" borderId="0" xfId="0" applyAlignment="1">
      <alignment wrapText="1"/>
    </xf>
    <xf numFmtId="0" fontId="32" fillId="0" borderId="0" xfId="0" applyFont="1"/>
    <xf numFmtId="0" fontId="12" fillId="0" borderId="15" xfId="0" applyFont="1" applyBorder="1" applyAlignment="1">
      <alignment horizontal="center" vertical="center" wrapText="1"/>
    </xf>
    <xf numFmtId="0" fontId="12" fillId="0" borderId="16" xfId="0" applyFont="1" applyBorder="1" applyAlignment="1">
      <alignment horizontal="left" vertical="center" wrapText="1"/>
    </xf>
    <xf numFmtId="9" fontId="10" fillId="0" borderId="11" xfId="0" applyNumberFormat="1" applyFont="1" applyBorder="1" applyAlignment="1">
      <alignment horizontal="center" vertical="center" wrapText="1"/>
    </xf>
    <xf numFmtId="0" fontId="12" fillId="0" borderId="16" xfId="0" applyFont="1" applyBorder="1" applyAlignment="1">
      <alignment vertical="center" wrapText="1"/>
    </xf>
    <xf numFmtId="0" fontId="10" fillId="0" borderId="11" xfId="0" applyFont="1" applyBorder="1" applyAlignment="1">
      <alignment horizontal="center" vertical="center" wrapText="1"/>
    </xf>
    <xf numFmtId="165" fontId="12" fillId="0" borderId="16" xfId="3" applyNumberFormat="1" applyFont="1" applyFill="1" applyBorder="1" applyAlignment="1">
      <alignment horizontal="left" vertical="center" wrapText="1"/>
    </xf>
    <xf numFmtId="0" fontId="12" fillId="0" borderId="17" xfId="0" applyFont="1" applyBorder="1" applyAlignment="1">
      <alignment vertical="center" wrapText="1"/>
    </xf>
    <xf numFmtId="0" fontId="12" fillId="0" borderId="18" xfId="0" applyFont="1" applyBorder="1" applyAlignment="1">
      <alignment horizontal="center" vertical="center" wrapText="1"/>
    </xf>
    <xf numFmtId="0" fontId="12" fillId="0" borderId="19" xfId="0" applyFont="1" applyBorder="1" applyAlignment="1">
      <alignment horizontal="left" vertical="center" wrapText="1"/>
    </xf>
    <xf numFmtId="0" fontId="10" fillId="0" borderId="13" xfId="0" applyFont="1" applyBorder="1" applyAlignment="1">
      <alignment horizontal="center" vertical="center" wrapText="1"/>
    </xf>
    <xf numFmtId="9" fontId="10" fillId="0" borderId="13" xfId="0" applyNumberFormat="1" applyFont="1" applyBorder="1" applyAlignment="1">
      <alignment horizontal="center" vertical="center" wrapText="1"/>
    </xf>
    <xf numFmtId="0" fontId="7" fillId="0" borderId="0" xfId="0" applyFont="1" applyAlignment="1">
      <alignment horizontal="left" vertical="center"/>
    </xf>
    <xf numFmtId="0" fontId="24" fillId="0" borderId="5" xfId="0" applyFont="1" applyBorder="1"/>
    <xf numFmtId="14" fontId="23" fillId="0" borderId="0" xfId="0" applyNumberFormat="1" applyFont="1"/>
    <xf numFmtId="14" fontId="7" fillId="0" borderId="0" xfId="0" applyNumberFormat="1" applyFont="1"/>
    <xf numFmtId="0" fontId="23" fillId="0" borderId="0" xfId="0" applyFont="1" applyProtection="1">
      <protection locked="0"/>
    </xf>
    <xf numFmtId="0" fontId="10" fillId="0" borderId="0" xfId="0" applyFont="1"/>
    <xf numFmtId="0" fontId="10" fillId="0" borderId="0" xfId="0" applyFont="1" applyAlignment="1">
      <alignment wrapText="1"/>
    </xf>
    <xf numFmtId="0" fontId="0" fillId="0" borderId="5" xfId="0" applyBorder="1"/>
    <xf numFmtId="164" fontId="23" fillId="0" borderId="0" xfId="0" applyNumberFormat="1" applyFont="1" applyAlignment="1">
      <alignment horizontal="center" vertical="center"/>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1" xfId="2" applyFont="1" applyFill="1" applyBorder="1" applyAlignment="1">
      <alignment horizontal="center" vertical="center" wrapText="1"/>
    </xf>
    <xf numFmtId="0" fontId="13" fillId="2" borderId="22" xfId="2"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6" xfId="2" applyFont="1" applyFill="1" applyBorder="1" applyAlignment="1">
      <alignment horizontal="center" vertical="center" wrapText="1"/>
    </xf>
    <xf numFmtId="0" fontId="12" fillId="2" borderId="23" xfId="0" applyFont="1" applyFill="1" applyBorder="1" applyAlignment="1">
      <alignment horizontal="center" vertical="center" wrapText="1"/>
    </xf>
    <xf numFmtId="3" fontId="14" fillId="2" borderId="6" xfId="2" applyNumberFormat="1" applyFont="1" applyFill="1" applyBorder="1" applyAlignment="1">
      <alignment horizontal="center" vertical="center" wrapText="1"/>
    </xf>
    <xf numFmtId="0" fontId="34" fillId="2" borderId="24" xfId="0" applyFont="1" applyFill="1" applyBorder="1" applyAlignment="1">
      <alignment horizontal="center" wrapText="1"/>
    </xf>
    <xf numFmtId="0" fontId="34" fillId="2" borderId="24" xfId="0" applyFont="1" applyFill="1" applyBorder="1" applyAlignment="1">
      <alignment horizontal="center" vertical="center"/>
    </xf>
    <xf numFmtId="0" fontId="34" fillId="2" borderId="25" xfId="0" applyFont="1" applyFill="1" applyBorder="1" applyAlignment="1">
      <alignment horizontal="center" vertical="center"/>
    </xf>
    <xf numFmtId="0" fontId="34" fillId="2" borderId="26" xfId="0" applyFont="1" applyFill="1" applyBorder="1" applyAlignment="1">
      <alignment horizontal="center" vertical="center" wrapText="1"/>
    </xf>
    <xf numFmtId="0" fontId="34" fillId="2" borderId="26" xfId="0" applyFont="1" applyFill="1" applyBorder="1"/>
    <xf numFmtId="0" fontId="5" fillId="2" borderId="27" xfId="0" applyFont="1" applyFill="1" applyBorder="1"/>
    <xf numFmtId="0" fontId="22" fillId="2" borderId="25" xfId="0" applyFont="1" applyFill="1" applyBorder="1" applyAlignment="1">
      <alignment horizontal="center" vertical="center"/>
    </xf>
    <xf numFmtId="0" fontId="34" fillId="2" borderId="26" xfId="0" applyFont="1" applyFill="1" applyBorder="1" applyAlignment="1">
      <alignment horizontal="center" vertical="center"/>
    </xf>
    <xf numFmtId="0" fontId="22" fillId="2" borderId="26" xfId="0" applyFont="1" applyFill="1" applyBorder="1" applyAlignment="1">
      <alignment horizontal="center" vertical="center"/>
    </xf>
    <xf numFmtId="0" fontId="22" fillId="2" borderId="27" xfId="0" applyFont="1" applyFill="1" applyBorder="1" applyAlignment="1">
      <alignment horizontal="center" vertical="center"/>
    </xf>
    <xf numFmtId="0" fontId="0" fillId="3" borderId="11" xfId="0" applyFill="1" applyBorder="1" applyAlignment="1" applyProtection="1">
      <alignment horizontal="center"/>
      <protection locked="0"/>
    </xf>
    <xf numFmtId="14" fontId="0" fillId="3" borderId="11" xfId="0" applyNumberFormat="1" applyFill="1" applyBorder="1" applyAlignment="1" applyProtection="1">
      <alignment horizontal="center"/>
      <protection locked="0"/>
    </xf>
    <xf numFmtId="0" fontId="35" fillId="0" borderId="0" xfId="0" applyFont="1" applyAlignment="1">
      <alignment horizontal="center"/>
    </xf>
    <xf numFmtId="14" fontId="0" fillId="0" borderId="0" xfId="0" applyNumberFormat="1"/>
    <xf numFmtId="3" fontId="23" fillId="0" borderId="0" xfId="0" applyNumberFormat="1" applyFont="1" applyAlignment="1">
      <alignment horizontal="center" vertical="center"/>
    </xf>
    <xf numFmtId="3" fontId="23" fillId="0" borderId="1" xfId="0" applyNumberFormat="1" applyFont="1" applyBorder="1" applyAlignment="1">
      <alignment horizontal="center" vertical="center"/>
    </xf>
    <xf numFmtId="3" fontId="23" fillId="0" borderId="0" xfId="0" applyNumberFormat="1" applyFont="1"/>
    <xf numFmtId="0" fontId="23" fillId="0" borderId="2" xfId="0" applyFont="1" applyBorder="1"/>
    <xf numFmtId="3" fontId="23" fillId="0" borderId="10" xfId="0" applyNumberFormat="1" applyFont="1" applyBorder="1" applyAlignment="1" applyProtection="1">
      <alignment horizontal="center" vertical="center"/>
      <protection locked="0"/>
    </xf>
    <xf numFmtId="3" fontId="23" fillId="0" borderId="0" xfId="0" applyNumberFormat="1" applyFont="1" applyAlignment="1" applyProtection="1">
      <alignment horizontal="center" vertical="center"/>
      <protection locked="0"/>
    </xf>
    <xf numFmtId="3" fontId="23" fillId="0" borderId="33" xfId="0" applyNumberFormat="1" applyFont="1" applyBorder="1" applyAlignment="1" applyProtection="1">
      <alignment horizontal="center" vertical="center"/>
      <protection locked="0"/>
    </xf>
    <xf numFmtId="0" fontId="6" fillId="0" borderId="0" xfId="0" applyFont="1"/>
    <xf numFmtId="1" fontId="23" fillId="0" borderId="1" xfId="0" applyNumberFormat="1" applyFont="1" applyBorder="1" applyAlignment="1" applyProtection="1">
      <alignment horizontal="center" vertical="center"/>
      <protection locked="0"/>
    </xf>
    <xf numFmtId="0" fontId="21" fillId="0" borderId="0" xfId="0" applyFont="1" applyProtection="1">
      <protection locked="0"/>
    </xf>
    <xf numFmtId="0" fontId="2" fillId="0" borderId="0" xfId="0" applyFont="1" applyAlignment="1">
      <alignment wrapText="1"/>
    </xf>
    <xf numFmtId="1" fontId="23" fillId="0" borderId="1" xfId="0" applyNumberFormat="1" applyFont="1" applyBorder="1" applyAlignment="1" applyProtection="1">
      <alignment horizontal="center"/>
      <protection locked="0"/>
    </xf>
    <xf numFmtId="0" fontId="7" fillId="4" borderId="0" xfId="0" applyFont="1" applyFill="1"/>
    <xf numFmtId="0" fontId="23" fillId="4" borderId="0" xfId="0" applyFont="1" applyFill="1"/>
    <xf numFmtId="0" fontId="0" fillId="4" borderId="0" xfId="0" applyFill="1"/>
    <xf numFmtId="1" fontId="23" fillId="0" borderId="0" xfId="0" applyNumberFormat="1" applyFont="1"/>
    <xf numFmtId="0" fontId="23" fillId="0" borderId="0" xfId="0" applyFont="1" applyAlignment="1" applyProtection="1">
      <alignment horizontal="center"/>
      <protection locked="0"/>
    </xf>
    <xf numFmtId="0" fontId="0" fillId="0" borderId="0" xfId="0" applyProtection="1">
      <protection locked="0"/>
    </xf>
    <xf numFmtId="0" fontId="0" fillId="0" borderId="0" xfId="0" applyAlignment="1">
      <alignment horizontal="left" vertical="top" wrapText="1"/>
    </xf>
    <xf numFmtId="0" fontId="0" fillId="0" borderId="0" xfId="0" applyAlignment="1">
      <alignment horizontal="left" vertical="top"/>
    </xf>
    <xf numFmtId="0" fontId="35" fillId="0" borderId="0" xfId="0" applyFont="1" applyAlignment="1">
      <alignment horizontal="center"/>
    </xf>
    <xf numFmtId="0" fontId="0" fillId="0" borderId="0" xfId="0" applyAlignment="1">
      <alignment horizontal="left" wrapText="1"/>
    </xf>
    <xf numFmtId="0" fontId="0" fillId="0" borderId="0" xfId="0" applyAlignment="1">
      <alignment horizontal="left"/>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36" fillId="0" borderId="28" xfId="0" applyFont="1" applyBorder="1" applyAlignment="1">
      <alignment horizontal="center" vertical="center"/>
    </xf>
    <xf numFmtId="0" fontId="36" fillId="0" borderId="29" xfId="0" applyFont="1" applyBorder="1" applyAlignment="1">
      <alignment horizontal="center" vertical="center"/>
    </xf>
    <xf numFmtId="0" fontId="36" fillId="0" borderId="30" xfId="0" applyFont="1" applyBorder="1" applyAlignment="1">
      <alignment horizontal="center" vertical="center"/>
    </xf>
    <xf numFmtId="0" fontId="2" fillId="0" borderId="28" xfId="0" applyFont="1" applyBorder="1" applyAlignment="1">
      <alignment horizontal="left" vertical="center" wrapText="1" indent="1"/>
    </xf>
    <xf numFmtId="0" fontId="2" fillId="0" borderId="29" xfId="0" applyFont="1" applyBorder="1" applyAlignment="1">
      <alignment horizontal="left" vertical="center" wrapText="1" indent="1"/>
    </xf>
    <xf numFmtId="0" fontId="2" fillId="0" borderId="30" xfId="0" applyFont="1" applyBorder="1" applyAlignment="1">
      <alignment horizontal="left" vertical="center" wrapText="1" indent="1"/>
    </xf>
    <xf numFmtId="0" fontId="23" fillId="0" borderId="29" xfId="0" applyFont="1" applyBorder="1" applyAlignment="1">
      <alignment horizontal="left" vertical="center" wrapText="1" indent="1"/>
    </xf>
    <xf numFmtId="0" fontId="23" fillId="0" borderId="30" xfId="0" applyFont="1" applyBorder="1" applyAlignment="1">
      <alignment horizontal="left" vertical="center" wrapText="1" indent="1"/>
    </xf>
    <xf numFmtId="0" fontId="23" fillId="0" borderId="28" xfId="0" applyFont="1" applyBorder="1" applyAlignment="1">
      <alignment horizontal="left" vertical="center" wrapText="1" indent="1"/>
    </xf>
    <xf numFmtId="0" fontId="37" fillId="0" borderId="0" xfId="0" applyFont="1" applyAlignment="1">
      <alignment horizontal="center"/>
    </xf>
    <xf numFmtId="167" fontId="36" fillId="0" borderId="0" xfId="0" applyNumberFormat="1" applyFont="1" applyAlignment="1">
      <alignment horizontal="center"/>
    </xf>
    <xf numFmtId="0" fontId="13" fillId="2" borderId="0" xfId="0" applyFont="1" applyFill="1" applyAlignment="1">
      <alignment horizontal="center" vertical="center" wrapText="1"/>
    </xf>
    <xf numFmtId="0" fontId="15" fillId="2" borderId="0" xfId="0" applyFont="1" applyFill="1" applyAlignment="1">
      <alignment horizontal="center" vertical="center" wrapText="1"/>
    </xf>
    <xf numFmtId="0" fontId="14" fillId="2" borderId="0" xfId="2" applyFont="1" applyFill="1" applyAlignment="1">
      <alignment horizontal="center" vertical="center" wrapText="1"/>
    </xf>
    <xf numFmtId="0" fontId="39" fillId="0" borderId="0" xfId="2" applyFont="1" applyAlignment="1">
      <alignment horizontal="center" wrapText="1"/>
    </xf>
    <xf numFmtId="0" fontId="40" fillId="0" borderId="0" xfId="2" applyFont="1" applyAlignment="1">
      <alignment horizont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4" fillId="2" borderId="0" xfId="0" applyFont="1" applyFill="1" applyAlignment="1">
      <alignment horizontal="center" vertical="center" wrapText="1"/>
    </xf>
    <xf numFmtId="0" fontId="38" fillId="0" borderId="8" xfId="2" applyFont="1" applyBorder="1" applyAlignment="1">
      <alignment horizontal="center" vertical="top" wrapText="1"/>
    </xf>
  </cellXfs>
  <cellStyles count="4">
    <cellStyle name="Normal" xfId="0" builtinId="0"/>
    <cellStyle name="Normal 2" xfId="1" xr:uid="{00000000-0005-0000-0000-000001000000}"/>
    <cellStyle name="Normal 3" xfId="2" xr:uid="{00000000-0005-0000-0000-000002000000}"/>
    <cellStyle name="Percent 2" xfId="3" xr:uid="{00000000-0005-0000-0000-000003000000}"/>
  </cellStyles>
  <dxfs count="2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bottom style="thin">
          <color auto="1"/>
        </bottom>
        <vertical/>
        <horizontal/>
      </border>
    </dxf>
  </dxfs>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fmlaLink="$N74" lockText="1"/>
</file>

<file path=xl/ctrlProps/ctrlProp10.xml><?xml version="1.0" encoding="utf-8"?>
<formControlPr xmlns="http://schemas.microsoft.com/office/spreadsheetml/2009/9/main" objectType="CheckBox" fmlaLink="$N68" lockText="1"/>
</file>

<file path=xl/ctrlProps/ctrlProp11.xml><?xml version="1.0" encoding="utf-8"?>
<formControlPr xmlns="http://schemas.microsoft.com/office/spreadsheetml/2009/9/main" objectType="CheckBox" fmlaLink="$N69" lockText="1"/>
</file>

<file path=xl/ctrlProps/ctrlProp12.xml><?xml version="1.0" encoding="utf-8"?>
<formControlPr xmlns="http://schemas.microsoft.com/office/spreadsheetml/2009/9/main" objectType="CheckBox" fmlaLink="$N$18" lockText="1"/>
</file>

<file path=xl/ctrlProps/ctrlProp13.xml><?xml version="1.0" encoding="utf-8"?>
<formControlPr xmlns="http://schemas.microsoft.com/office/spreadsheetml/2009/9/main" objectType="CheckBox" fmlaLink="$N91" lockText="1"/>
</file>

<file path=xl/ctrlProps/ctrlProp14.xml><?xml version="1.0" encoding="utf-8"?>
<formControlPr xmlns="http://schemas.microsoft.com/office/spreadsheetml/2009/9/main" objectType="CheckBox" fmlaLink="$N91" lockText="1"/>
</file>

<file path=xl/ctrlProps/ctrlProp15.xml><?xml version="1.0" encoding="utf-8"?>
<formControlPr xmlns="http://schemas.microsoft.com/office/spreadsheetml/2009/9/main" objectType="CheckBox" fmlaLink="$N91" lockText="1"/>
</file>

<file path=xl/ctrlProps/ctrlProp16.xml><?xml version="1.0" encoding="utf-8"?>
<formControlPr xmlns="http://schemas.microsoft.com/office/spreadsheetml/2009/9/main" objectType="CheckBox" fmlaLink="$N92" lockText="1"/>
</file>

<file path=xl/ctrlProps/ctrlProp2.xml><?xml version="1.0" encoding="utf-8"?>
<formControlPr xmlns="http://schemas.microsoft.com/office/spreadsheetml/2009/9/main" objectType="CheckBox" fmlaLink="$N75" lockText="1"/>
</file>

<file path=xl/ctrlProps/ctrlProp3.xml><?xml version="1.0" encoding="utf-8"?>
<formControlPr xmlns="http://schemas.microsoft.com/office/spreadsheetml/2009/9/main" objectType="CheckBox" fmlaLink="$N84" lockText="1"/>
</file>

<file path=xl/ctrlProps/ctrlProp4.xml><?xml version="1.0" encoding="utf-8"?>
<formControlPr xmlns="http://schemas.microsoft.com/office/spreadsheetml/2009/9/main" objectType="CheckBox" fmlaLink="$N85" lockText="1"/>
</file>

<file path=xl/ctrlProps/ctrlProp5.xml><?xml version="1.0" encoding="utf-8"?>
<formControlPr xmlns="http://schemas.microsoft.com/office/spreadsheetml/2009/9/main" objectType="CheckBox" fmlaLink="$N39" lockText="1"/>
</file>

<file path=xl/ctrlProps/ctrlProp6.xml><?xml version="1.0" encoding="utf-8"?>
<formControlPr xmlns="http://schemas.microsoft.com/office/spreadsheetml/2009/9/main" objectType="CheckBox" fmlaLink="$N52" lockText="1"/>
</file>

<file path=xl/ctrlProps/ctrlProp7.xml><?xml version="1.0" encoding="utf-8"?>
<formControlPr xmlns="http://schemas.microsoft.com/office/spreadsheetml/2009/9/main" objectType="CheckBox" fmlaLink="$N53" lockText="1"/>
</file>

<file path=xl/ctrlProps/ctrlProp8.xml><?xml version="1.0" encoding="utf-8"?>
<formControlPr xmlns="http://schemas.microsoft.com/office/spreadsheetml/2009/9/main" objectType="CheckBox" fmlaLink="$N54" lockText="1"/>
</file>

<file path=xl/ctrlProps/ctrlProp9.xml><?xml version="1.0" encoding="utf-8"?>
<formControlPr xmlns="http://schemas.microsoft.com/office/spreadsheetml/2009/9/main" objectType="CheckBox" fmlaLink="$N55" lockText="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83820</xdr:colOff>
          <xdr:row>73</xdr:row>
          <xdr:rowOff>7620</xdr:rowOff>
        </xdr:from>
        <xdr:to>
          <xdr:col>3</xdr:col>
          <xdr:colOff>502920</xdr:colOff>
          <xdr:row>73</xdr:row>
          <xdr:rowOff>182880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74</xdr:row>
          <xdr:rowOff>7620</xdr:rowOff>
        </xdr:from>
        <xdr:to>
          <xdr:col>3</xdr:col>
          <xdr:colOff>518160</xdr:colOff>
          <xdr:row>75</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83</xdr:row>
          <xdr:rowOff>7620</xdr:rowOff>
        </xdr:from>
        <xdr:to>
          <xdr:col>3</xdr:col>
          <xdr:colOff>518160</xdr:colOff>
          <xdr:row>84</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84</xdr:row>
          <xdr:rowOff>7620</xdr:rowOff>
        </xdr:from>
        <xdr:to>
          <xdr:col>3</xdr:col>
          <xdr:colOff>518160</xdr:colOff>
          <xdr:row>85</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90</xdr:row>
          <xdr:rowOff>7620</xdr:rowOff>
        </xdr:from>
        <xdr:to>
          <xdr:col>3</xdr:col>
          <xdr:colOff>518160</xdr:colOff>
          <xdr:row>91</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38</xdr:row>
          <xdr:rowOff>7620</xdr:rowOff>
        </xdr:from>
        <xdr:to>
          <xdr:col>3</xdr:col>
          <xdr:colOff>518160</xdr:colOff>
          <xdr:row>39</xdr:row>
          <xdr:rowOff>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51</xdr:row>
          <xdr:rowOff>7620</xdr:rowOff>
        </xdr:from>
        <xdr:to>
          <xdr:col>3</xdr:col>
          <xdr:colOff>518160</xdr:colOff>
          <xdr:row>52</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52</xdr:row>
          <xdr:rowOff>7620</xdr:rowOff>
        </xdr:from>
        <xdr:to>
          <xdr:col>3</xdr:col>
          <xdr:colOff>518160</xdr:colOff>
          <xdr:row>53</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53</xdr:row>
          <xdr:rowOff>7620</xdr:rowOff>
        </xdr:from>
        <xdr:to>
          <xdr:col>3</xdr:col>
          <xdr:colOff>518160</xdr:colOff>
          <xdr:row>54</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54</xdr:row>
          <xdr:rowOff>7620</xdr:rowOff>
        </xdr:from>
        <xdr:to>
          <xdr:col>3</xdr:col>
          <xdr:colOff>518160</xdr:colOff>
          <xdr:row>55</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67</xdr:row>
          <xdr:rowOff>7620</xdr:rowOff>
        </xdr:from>
        <xdr:to>
          <xdr:col>3</xdr:col>
          <xdr:colOff>518160</xdr:colOff>
          <xdr:row>68</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68</xdr:row>
          <xdr:rowOff>7620</xdr:rowOff>
        </xdr:from>
        <xdr:to>
          <xdr:col>3</xdr:col>
          <xdr:colOff>518160</xdr:colOff>
          <xdr:row>69</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90</xdr:row>
          <xdr:rowOff>7620</xdr:rowOff>
        </xdr:from>
        <xdr:to>
          <xdr:col>3</xdr:col>
          <xdr:colOff>502920</xdr:colOff>
          <xdr:row>91</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3543300</xdr:colOff>
          <xdr:row>17</xdr:row>
          <xdr:rowOff>22860</xdr:rowOff>
        </xdr:from>
        <xdr:to>
          <xdr:col>2</xdr:col>
          <xdr:colOff>3878580</xdr:colOff>
          <xdr:row>18</xdr:row>
          <xdr:rowOff>38100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91</xdr:row>
          <xdr:rowOff>7620</xdr:rowOff>
        </xdr:from>
        <xdr:to>
          <xdr:col>3</xdr:col>
          <xdr:colOff>518160</xdr:colOff>
          <xdr:row>92</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91</xdr:row>
          <xdr:rowOff>7620</xdr:rowOff>
        </xdr:from>
        <xdr:to>
          <xdr:col>3</xdr:col>
          <xdr:colOff>502920</xdr:colOff>
          <xdr:row>92</xdr:row>
          <xdr:rowOff>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G23"/>
  <sheetViews>
    <sheetView showGridLines="0" workbookViewId="0">
      <selection activeCell="C5" sqref="C5"/>
    </sheetView>
  </sheetViews>
  <sheetFormatPr defaultColWidth="9" defaultRowHeight="14.4" x14ac:dyDescent="0.3"/>
  <cols>
    <col min="1" max="1" width="1.33203125" customWidth="1"/>
    <col min="2" max="2" width="22.33203125" customWidth="1"/>
    <col min="3" max="3" width="28" customWidth="1"/>
    <col min="4" max="4" width="39.33203125" customWidth="1"/>
    <col min="5" max="7" width="19.88671875" hidden="1" customWidth="1"/>
  </cols>
  <sheetData>
    <row r="1" spans="2:7" ht="18" x14ac:dyDescent="0.35">
      <c r="B1" s="125" t="s">
        <v>136</v>
      </c>
      <c r="C1" s="125"/>
      <c r="D1" s="125"/>
      <c r="F1" s="104">
        <v>44926</v>
      </c>
    </row>
    <row r="2" spans="2:7" ht="18" x14ac:dyDescent="0.35">
      <c r="B2" s="103"/>
      <c r="C2" s="103"/>
      <c r="D2" s="103"/>
      <c r="F2" s="104">
        <v>44592</v>
      </c>
    </row>
    <row r="3" spans="2:7" ht="18" x14ac:dyDescent="0.35">
      <c r="B3" s="38" t="s">
        <v>105</v>
      </c>
      <c r="C3" s="103"/>
      <c r="D3" s="103"/>
      <c r="F3" s="104">
        <v>44620</v>
      </c>
    </row>
    <row r="4" spans="2:7" ht="9.6" customHeight="1" x14ac:dyDescent="0.3">
      <c r="F4" s="104">
        <v>44651</v>
      </c>
    </row>
    <row r="5" spans="2:7" x14ac:dyDescent="0.3">
      <c r="B5" t="s">
        <v>72</v>
      </c>
      <c r="C5" s="101"/>
      <c r="D5" s="37"/>
      <c r="F5" s="104">
        <v>44681</v>
      </c>
    </row>
    <row r="6" spans="2:7" ht="9.6" customHeight="1" x14ac:dyDescent="0.3">
      <c r="C6" s="37"/>
      <c r="D6" s="37"/>
      <c r="F6" s="104">
        <v>44712</v>
      </c>
    </row>
    <row r="7" spans="2:7" x14ac:dyDescent="0.3">
      <c r="B7" t="s">
        <v>25</v>
      </c>
      <c r="C7" s="101"/>
      <c r="D7" s="37"/>
      <c r="F7" s="104">
        <v>44742</v>
      </c>
    </row>
    <row r="8" spans="2:7" ht="9.6" customHeight="1" x14ac:dyDescent="0.3">
      <c r="D8" s="37"/>
      <c r="F8" s="104">
        <v>44773</v>
      </c>
    </row>
    <row r="9" spans="2:7" x14ac:dyDescent="0.3">
      <c r="B9" t="s">
        <v>103</v>
      </c>
      <c r="C9" s="102"/>
      <c r="D9" s="37"/>
      <c r="F9" s="104">
        <v>44804</v>
      </c>
    </row>
    <row r="10" spans="2:7" ht="9.6" customHeight="1" x14ac:dyDescent="0.3">
      <c r="C10" s="37"/>
      <c r="D10" s="37"/>
      <c r="F10" s="104">
        <v>44834</v>
      </c>
    </row>
    <row r="11" spans="2:7" x14ac:dyDescent="0.3">
      <c r="B11" t="s">
        <v>26</v>
      </c>
      <c r="C11" s="102"/>
      <c r="D11" s="37"/>
      <c r="F11" s="104">
        <v>44865</v>
      </c>
    </row>
    <row r="12" spans="2:7" ht="27.9" customHeight="1" x14ac:dyDescent="0.3">
      <c r="F12" s="104">
        <v>44895</v>
      </c>
    </row>
    <row r="13" spans="2:7" ht="15.6" x14ac:dyDescent="0.3">
      <c r="B13" s="38" t="s">
        <v>51</v>
      </c>
      <c r="F13" s="104"/>
    </row>
    <row r="14" spans="2:7" ht="9.6" customHeight="1" x14ac:dyDescent="0.3"/>
    <row r="15" spans="2:7" ht="14.25" customHeight="1" x14ac:dyDescent="0.3">
      <c r="B15" s="126" t="s">
        <v>137</v>
      </c>
      <c r="C15" s="127"/>
      <c r="D15" s="127"/>
      <c r="G15" s="61"/>
    </row>
    <row r="16" spans="2:7" ht="22.95" customHeight="1" x14ac:dyDescent="0.3">
      <c r="B16" s="127" t="s">
        <v>52</v>
      </c>
      <c r="C16" s="127"/>
      <c r="D16" s="127"/>
    </row>
    <row r="17" spans="2:4" ht="33.450000000000003" customHeight="1" x14ac:dyDescent="0.3">
      <c r="B17" s="126" t="s">
        <v>114</v>
      </c>
      <c r="C17" s="126"/>
      <c r="D17" s="126"/>
    </row>
    <row r="18" spans="2:4" ht="38.1" customHeight="1" x14ac:dyDescent="0.3">
      <c r="B18" s="126" t="s">
        <v>179</v>
      </c>
      <c r="C18" s="126"/>
      <c r="D18" s="126"/>
    </row>
    <row r="19" spans="2:4" ht="22.95" customHeight="1" x14ac:dyDescent="0.3">
      <c r="B19" s="127" t="s">
        <v>101</v>
      </c>
      <c r="C19" s="127"/>
      <c r="D19" s="127"/>
    </row>
    <row r="21" spans="2:4" ht="15.6" x14ac:dyDescent="0.3">
      <c r="B21" s="62" t="s">
        <v>104</v>
      </c>
    </row>
    <row r="22" spans="2:4" ht="9.6" customHeight="1" x14ac:dyDescent="0.3"/>
    <row r="23" spans="2:4" ht="190.2" customHeight="1" x14ac:dyDescent="0.3">
      <c r="B23" s="123" t="s">
        <v>138</v>
      </c>
      <c r="C23" s="124"/>
      <c r="D23" s="124"/>
    </row>
  </sheetData>
  <sheetProtection algorithmName="SHA-512" hashValue="gHSkQRrZQjsJ+N2dTBCH3BOJciDI/pgKU/f+sxq8NZD5XnMzWYB3/S0u+BkKdMf8uY5whVKcvhxv2I0Fhd+41w==" saltValue="p2/UcAphNfDkPvGFYbJHVw==" spinCount="100000" sheet="1" selectLockedCells="1"/>
  <mergeCells count="7">
    <mergeCell ref="B23:D23"/>
    <mergeCell ref="B1:D1"/>
    <mergeCell ref="B15:D15"/>
    <mergeCell ref="B16:D16"/>
    <mergeCell ref="B17:D17"/>
    <mergeCell ref="B18:D18"/>
    <mergeCell ref="B19:D19"/>
  </mergeCells>
  <dataValidations count="3">
    <dataValidation type="textLength" allowBlank="1" showInputMessage="1" showErrorMessage="1" sqref="C7" xr:uid="{00000000-0002-0000-0000-000000000000}">
      <formula1>0</formula1>
      <formula2>40</formula2>
    </dataValidation>
    <dataValidation type="whole" allowBlank="1" showInputMessage="1" showErrorMessage="1" sqref="C5" xr:uid="{00000000-0002-0000-0000-000001000000}">
      <formula1>1</formula1>
      <formula2>9999</formula2>
    </dataValidation>
    <dataValidation type="list" allowBlank="1" showErrorMessage="1" sqref="C9" xr:uid="{00000000-0002-0000-0000-000002000000}">
      <formula1>$F$1:$F$13</formula1>
    </dataValidation>
  </dataValidations>
  <pageMargins left="0.7" right="0.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G106"/>
  <sheetViews>
    <sheetView showGridLines="0" tabSelected="1" zoomScaleNormal="100" workbookViewId="0">
      <selection activeCell="D19" sqref="D19"/>
    </sheetView>
  </sheetViews>
  <sheetFormatPr defaultColWidth="9" defaultRowHeight="14.4" x14ac:dyDescent="0.3"/>
  <cols>
    <col min="1" max="1" width="4.33203125" customWidth="1"/>
    <col min="2" max="2" width="21.33203125" customWidth="1"/>
    <col min="3" max="3" width="60.109375" customWidth="1"/>
    <col min="4" max="4" width="9.109375" customWidth="1"/>
    <col min="5" max="5" width="1.6640625" customWidth="1"/>
    <col min="6" max="6" width="9.109375" customWidth="1"/>
    <col min="7" max="7" width="1.6640625" style="3" customWidth="1"/>
    <col min="8" max="10" width="8.6640625" customWidth="1"/>
    <col min="11" max="11" width="8.6640625" style="4" hidden="1" customWidth="1"/>
    <col min="12" max="14" width="8.6640625" style="5" hidden="1" customWidth="1"/>
    <col min="15" max="15" width="8.6640625" hidden="1" customWidth="1"/>
    <col min="16" max="16" width="9" hidden="1" customWidth="1"/>
    <col min="17" max="33" width="9" style="122"/>
  </cols>
  <sheetData>
    <row r="1" spans="1:33" ht="15.6" x14ac:dyDescent="0.3">
      <c r="A1" s="140" t="str">
        <f>"2022 Journey to Excellence - Ship "&amp;'Setup &amp; Instructions'!C5&amp;" - "&amp;'Setup &amp; Instructions'!C7&amp;" District"</f>
        <v>2022 Journey to Excellence - Ship  -  District</v>
      </c>
      <c r="B1" s="140"/>
      <c r="C1" s="140"/>
      <c r="D1" s="140"/>
      <c r="E1" s="140"/>
      <c r="F1" s="140"/>
      <c r="G1" s="140"/>
      <c r="H1" s="140"/>
      <c r="I1" s="140"/>
      <c r="J1" s="140"/>
      <c r="K1" s="117"/>
      <c r="L1" s="118"/>
      <c r="M1" s="118"/>
      <c r="N1" s="118"/>
      <c r="O1" s="119"/>
      <c r="P1" s="119"/>
    </row>
    <row r="2" spans="1:33" s="5" customFormat="1" ht="13.65" customHeight="1" x14ac:dyDescent="0.3">
      <c r="A2" s="141" t="str">
        <f>IF('Setup &amp; Instructions'!C11="","",'Setup &amp; Instructions'!C11)</f>
        <v/>
      </c>
      <c r="B2" s="141"/>
      <c r="C2" s="141"/>
      <c r="D2" s="141"/>
      <c r="E2" s="141"/>
      <c r="F2" s="141"/>
      <c r="G2" s="141"/>
      <c r="H2" s="141"/>
      <c r="I2" s="141"/>
      <c r="J2" s="141"/>
      <c r="K2" s="4"/>
      <c r="Q2" s="78"/>
      <c r="R2" s="78"/>
      <c r="S2" s="78"/>
      <c r="T2" s="78"/>
      <c r="U2" s="78"/>
      <c r="V2" s="78"/>
      <c r="W2" s="78"/>
      <c r="X2" s="78"/>
      <c r="Y2" s="78"/>
      <c r="Z2" s="78"/>
      <c r="AA2" s="78"/>
      <c r="AB2" s="78"/>
      <c r="AC2" s="78"/>
      <c r="AD2" s="78"/>
      <c r="AE2" s="78"/>
      <c r="AF2" s="78"/>
      <c r="AG2" s="78"/>
    </row>
    <row r="3" spans="1:33" ht="18.45" customHeight="1" thickBot="1" x14ac:dyDescent="0.35">
      <c r="A3" s="6"/>
    </row>
    <row r="4" spans="1:33" ht="27.9" customHeight="1" thickBot="1" x14ac:dyDescent="0.35">
      <c r="A4" s="91" t="s">
        <v>4</v>
      </c>
      <c r="B4" s="92" t="s">
        <v>0</v>
      </c>
      <c r="C4" s="93" t="s">
        <v>5</v>
      </c>
      <c r="D4" s="94" t="s">
        <v>7</v>
      </c>
      <c r="E4" s="95"/>
      <c r="F4" s="94" t="s">
        <v>6</v>
      </c>
      <c r="G4" s="96"/>
      <c r="H4" s="91" t="s">
        <v>1</v>
      </c>
      <c r="I4" s="91" t="s">
        <v>2</v>
      </c>
      <c r="J4" s="91" t="s">
        <v>3</v>
      </c>
    </row>
    <row r="5" spans="1:33" ht="15" customHeight="1" thickBot="1" x14ac:dyDescent="0.35">
      <c r="A5" s="97"/>
      <c r="B5" s="98" t="s">
        <v>20</v>
      </c>
      <c r="C5" s="99"/>
      <c r="D5" s="99"/>
      <c r="E5" s="99"/>
      <c r="F5" s="99"/>
      <c r="G5" s="99"/>
      <c r="H5" s="99"/>
      <c r="I5" s="99"/>
      <c r="J5" s="100"/>
    </row>
    <row r="6" spans="1:33" ht="6.75" customHeight="1" x14ac:dyDescent="0.3">
      <c r="A6" s="131">
        <v>1</v>
      </c>
      <c r="B6" s="134" t="s">
        <v>117</v>
      </c>
      <c r="C6" s="7"/>
      <c r="D6" s="8"/>
      <c r="E6" s="8"/>
      <c r="F6" s="8"/>
      <c r="G6" s="9"/>
      <c r="H6" s="128" t="str">
        <f>IF(K10=1,K7,IF(K10=101,K7,""))</f>
        <v/>
      </c>
      <c r="I6" s="128" t="str">
        <f>IF(K10=11,L7,"")</f>
        <v/>
      </c>
      <c r="J6" s="128" t="str">
        <f>IF(K10=111,M7,"")</f>
        <v/>
      </c>
    </row>
    <row r="7" spans="1:33" ht="15" customHeight="1" x14ac:dyDescent="0.3">
      <c r="A7" s="132"/>
      <c r="B7" s="137"/>
      <c r="C7" s="10" t="s">
        <v>75</v>
      </c>
      <c r="D7" s="1"/>
      <c r="E7" s="5"/>
      <c r="F7" s="5"/>
      <c r="G7" s="11"/>
      <c r="H7" s="129"/>
      <c r="I7" s="129"/>
      <c r="J7" s="129"/>
      <c r="K7" s="4">
        <v>50</v>
      </c>
      <c r="L7" s="5">
        <v>100</v>
      </c>
      <c r="M7" s="5">
        <v>200</v>
      </c>
    </row>
    <row r="8" spans="1:33" ht="15" customHeight="1" x14ac:dyDescent="0.3">
      <c r="A8" s="132"/>
      <c r="B8" s="137"/>
      <c r="C8" s="10" t="s">
        <v>54</v>
      </c>
      <c r="D8" s="1"/>
      <c r="E8" s="5"/>
      <c r="F8" s="5"/>
      <c r="G8" s="11"/>
      <c r="H8" s="129"/>
      <c r="I8" s="129"/>
      <c r="J8" s="129"/>
      <c r="L8" s="5">
        <v>6</v>
      </c>
      <c r="M8" s="76"/>
    </row>
    <row r="9" spans="1:33" ht="15" customHeight="1" x14ac:dyDescent="0.3">
      <c r="A9" s="132"/>
      <c r="B9" s="137"/>
      <c r="C9" s="10" t="s">
        <v>9</v>
      </c>
      <c r="D9" s="1"/>
      <c r="E9" s="5"/>
      <c r="F9" s="5"/>
      <c r="G9" s="11"/>
      <c r="H9" s="129"/>
      <c r="I9" s="129"/>
      <c r="J9" s="129"/>
    </row>
    <row r="10" spans="1:33" ht="15" customHeight="1" x14ac:dyDescent="0.3">
      <c r="A10" s="132"/>
      <c r="B10" s="137"/>
      <c r="C10" s="10" t="s">
        <v>10</v>
      </c>
      <c r="D10" s="1"/>
      <c r="E10" s="5"/>
      <c r="F10" s="5"/>
      <c r="G10" s="11"/>
      <c r="H10" s="129"/>
      <c r="I10" s="129"/>
      <c r="J10" s="129"/>
      <c r="K10" s="4">
        <f>IF(D7="",0,1)+IF(F15=L8,100,0)+IF(D8="",0,10)</f>
        <v>0</v>
      </c>
    </row>
    <row r="11" spans="1:33" ht="15" customHeight="1" x14ac:dyDescent="0.3">
      <c r="A11" s="132"/>
      <c r="B11" s="137"/>
      <c r="C11" s="10" t="s">
        <v>11</v>
      </c>
      <c r="D11" s="1"/>
      <c r="E11" s="5"/>
      <c r="F11" s="5"/>
      <c r="G11" s="11"/>
      <c r="H11" s="129"/>
      <c r="I11" s="129"/>
      <c r="J11" s="129"/>
    </row>
    <row r="12" spans="1:33" ht="15" customHeight="1" x14ac:dyDescent="0.3">
      <c r="A12" s="132"/>
      <c r="B12" s="137"/>
      <c r="C12" s="10" t="s">
        <v>12</v>
      </c>
      <c r="D12" s="1"/>
      <c r="E12" s="5"/>
      <c r="F12" s="5"/>
      <c r="G12" s="11"/>
      <c r="H12" s="129"/>
      <c r="I12" s="129"/>
      <c r="J12" s="129"/>
    </row>
    <row r="13" spans="1:33" ht="15" customHeight="1" x14ac:dyDescent="0.3">
      <c r="A13" s="132"/>
      <c r="B13" s="137"/>
      <c r="C13" s="10" t="s">
        <v>13</v>
      </c>
      <c r="D13" s="1"/>
      <c r="E13" s="5"/>
      <c r="F13" s="5"/>
      <c r="G13" s="11"/>
      <c r="H13" s="129"/>
      <c r="I13" s="129"/>
      <c r="J13" s="129"/>
    </row>
    <row r="14" spans="1:33" ht="15" customHeight="1" x14ac:dyDescent="0.3">
      <c r="A14" s="132"/>
      <c r="B14" s="137"/>
      <c r="C14" s="10" t="s">
        <v>14</v>
      </c>
      <c r="D14" s="1"/>
      <c r="E14" s="5"/>
      <c r="F14" s="5"/>
      <c r="G14" s="11"/>
      <c r="H14" s="129"/>
      <c r="I14" s="129"/>
      <c r="J14" s="129"/>
    </row>
    <row r="15" spans="1:33" ht="15" customHeight="1" x14ac:dyDescent="0.3">
      <c r="A15" s="132"/>
      <c r="B15" s="137"/>
      <c r="C15" s="10" t="s">
        <v>8</v>
      </c>
      <c r="D15" s="12"/>
      <c r="E15" s="5"/>
      <c r="F15" s="13">
        <f>IF(D9="",0,1)+IF(D10="",0,1)+IF(D11="",0,1)+IF(D12="",0,1)+IF(D13="",0,1)+IF(D14="",0,1)</f>
        <v>0</v>
      </c>
      <c r="G15" s="11"/>
      <c r="H15" s="129"/>
      <c r="I15" s="129"/>
      <c r="J15" s="129"/>
    </row>
    <row r="16" spans="1:33" ht="6.75" customHeight="1" thickBot="1" x14ac:dyDescent="0.35">
      <c r="A16" s="133"/>
      <c r="B16" s="138"/>
      <c r="C16" s="14"/>
      <c r="D16" s="15"/>
      <c r="E16" s="15"/>
      <c r="F16" s="15"/>
      <c r="G16" s="16"/>
      <c r="H16" s="130"/>
      <c r="I16" s="130"/>
      <c r="J16" s="130"/>
    </row>
    <row r="17" spans="1:16" ht="15" customHeight="1" thickBot="1" x14ac:dyDescent="0.35">
      <c r="A17" s="97"/>
      <c r="B17" s="98" t="s">
        <v>21</v>
      </c>
      <c r="C17" s="99"/>
      <c r="D17" s="99"/>
      <c r="E17" s="99"/>
      <c r="F17" s="99"/>
      <c r="G17" s="99"/>
      <c r="H17" s="99"/>
      <c r="I17" s="99"/>
      <c r="J17" s="100"/>
    </row>
    <row r="18" spans="1:16" ht="15" customHeight="1" x14ac:dyDescent="0.3">
      <c r="A18" s="131">
        <v>2</v>
      </c>
      <c r="B18" s="134" t="s">
        <v>116</v>
      </c>
      <c r="C18" s="108" t="s">
        <v>128</v>
      </c>
      <c r="D18" s="8"/>
      <c r="E18" s="8"/>
      <c r="G18" s="9"/>
      <c r="H18" s="128" t="str">
        <f>IF(AND(building_silver="", building_gold="", Building_Is_Bronze=TRUE),building_bronze_score,"")</f>
        <v/>
      </c>
      <c r="I18" s="128" t="str">
        <f>IF(AND(building_gold="",Building_Is_Bronze=TRUE, OR(building_gain&gt;0,building_final_members&gt;=building_auto_silver)),building_silver_score,"")</f>
        <v/>
      </c>
      <c r="J18" s="128" t="str">
        <f>IF(AND(Building_Is_Bronze, building_gain&gt;0, OR(building_auto_gold&lt;=building_final_members,building_percent_growth&gt;=building_growth_percent_gold)),building_gold_score,"")</f>
        <v/>
      </c>
      <c r="N18" s="114" t="b">
        <v>0</v>
      </c>
    </row>
    <row r="19" spans="1:16" ht="15" customHeight="1" x14ac:dyDescent="0.3">
      <c r="A19" s="132"/>
      <c r="B19" s="135"/>
      <c r="C19" s="23" t="s">
        <v>118</v>
      </c>
      <c r="D19" s="1"/>
      <c r="G19" s="17"/>
      <c r="H19" s="129"/>
      <c r="I19" s="129"/>
      <c r="J19" s="129"/>
      <c r="K19" s="4">
        <v>100</v>
      </c>
      <c r="L19" s="5">
        <v>200</v>
      </c>
      <c r="M19" s="5">
        <v>300</v>
      </c>
    </row>
    <row r="20" spans="1:16" ht="15" customHeight="1" x14ac:dyDescent="0.3">
      <c r="A20" s="132"/>
      <c r="B20" s="137"/>
      <c r="C20" s="23" t="str">
        <f>IF('Setup &amp; Instructions'!C9=44561," Count: Number of Scouts registered at start of this year's charter (1/1/2021)"," Count: Number of Scouts registered at start of this year's charter ("&amp;MONTH('Setup &amp; Instructions'!C9+1)&amp;"/"&amp;DAY('Setup &amp; Instructions'!C9+1)&amp;"/"&amp;YEAR('Setup &amp; Instructions'!C9)-1&amp;")")</f>
        <v xml:space="preserve"> Count: Number of Scouts registered at start of this year's charter (1/1/1899)</v>
      </c>
      <c r="D20" s="2"/>
      <c r="E20" s="5" t="s">
        <v>124</v>
      </c>
      <c r="F20" s="5"/>
      <c r="G20" s="11"/>
      <c r="H20" s="129"/>
      <c r="I20" s="129"/>
      <c r="J20" s="129"/>
      <c r="K20" s="77"/>
      <c r="M20" s="5">
        <v>0.1</v>
      </c>
    </row>
    <row r="21" spans="1:16" ht="15" hidden="1" customHeight="1" x14ac:dyDescent="0.3">
      <c r="A21" s="132"/>
      <c r="B21" s="137"/>
      <c r="C21" s="6" t="s">
        <v>129</v>
      </c>
      <c r="D21" s="111"/>
      <c r="E21" s="5" t="s">
        <v>125</v>
      </c>
      <c r="F21" s="5"/>
      <c r="G21" s="11"/>
      <c r="H21" s="129"/>
      <c r="I21" s="129"/>
      <c r="J21" s="129"/>
      <c r="K21" s="4">
        <v>1</v>
      </c>
      <c r="L21" s="5">
        <v>10</v>
      </c>
      <c r="M21" s="5">
        <v>15</v>
      </c>
      <c r="P21" s="119"/>
    </row>
    <row r="22" spans="1:16" ht="15" customHeight="1" x14ac:dyDescent="0.3">
      <c r="A22" s="132"/>
      <c r="B22" s="137"/>
      <c r="C22" s="6" t="str">
        <f>IF($N$18,"    Less: Transfers to other units during the year","")</f>
        <v/>
      </c>
      <c r="D22" s="110"/>
      <c r="E22" s="5" t="str">
        <f>IF($N$18,"B","")</f>
        <v/>
      </c>
      <c r="F22" s="5"/>
      <c r="G22" s="11"/>
      <c r="H22" s="129"/>
      <c r="I22" s="129"/>
      <c r="J22" s="129"/>
      <c r="K22" s="4">
        <f>IF(AND(D19&lt;&gt;"",D24+D25&gt;=K21),1,0)+IF(OR(F28&gt;=L20,F26&gt;=L21),10,0)+IF(OR(F28&gt;=M20,AND(F26&gt;=M21,F28&gt;0)),100,0)</f>
        <v>10</v>
      </c>
      <c r="L22" s="5" t="b">
        <f>IF(building_date&lt;&gt;"",TRUE,FALSE)</f>
        <v>0</v>
      </c>
      <c r="M22" s="107">
        <f>D21+D22</f>
        <v>0</v>
      </c>
    </row>
    <row r="23" spans="1:16" ht="15" customHeight="1" x14ac:dyDescent="0.3">
      <c r="A23" s="132"/>
      <c r="B23" s="137"/>
      <c r="C23" s="112" t="s">
        <v>130</v>
      </c>
      <c r="D23" s="2"/>
      <c r="E23" s="5" t="s">
        <v>134</v>
      </c>
      <c r="F23" s="5"/>
      <c r="G23" s="11"/>
      <c r="H23" s="129"/>
      <c r="I23" s="129"/>
      <c r="J23" s="129"/>
      <c r="M23" s="107"/>
    </row>
    <row r="24" spans="1:16" ht="15" customHeight="1" x14ac:dyDescent="0.3">
      <c r="A24" s="132"/>
      <c r="B24" s="137"/>
      <c r="C24" s="112" t="s">
        <v>133</v>
      </c>
      <c r="D24" s="2"/>
      <c r="E24" s="5" t="s">
        <v>126</v>
      </c>
      <c r="F24" s="5"/>
      <c r="G24" s="11"/>
      <c r="H24" s="129"/>
      <c r="I24" s="129"/>
      <c r="J24" s="129"/>
      <c r="M24" s="107">
        <f>D24+D25</f>
        <v>0</v>
      </c>
    </row>
    <row r="25" spans="1:16" ht="15" customHeight="1" x14ac:dyDescent="0.3">
      <c r="A25" s="132"/>
      <c r="B25" s="137"/>
      <c r="C25" s="112" t="str">
        <f>IF($N$18,"    Plus: Transfers from other units during the year","")</f>
        <v/>
      </c>
      <c r="D25" s="109"/>
      <c r="E25" s="5" t="str">
        <f>IF($N$18,"E","")</f>
        <v/>
      </c>
      <c r="F25" s="5"/>
      <c r="G25" s="11"/>
      <c r="H25" s="129"/>
      <c r="I25" s="129"/>
      <c r="J25" s="129"/>
      <c r="M25" s="120">
        <f>D27-D20</f>
        <v>0</v>
      </c>
    </row>
    <row r="26" spans="1:16" ht="15" customHeight="1" x14ac:dyDescent="0.3">
      <c r="A26" s="132"/>
      <c r="B26" s="137"/>
      <c r="C26" s="5" t="str">
        <f>" Count: Number of youth registered at end of this year's charter ("&amp;MONTH('Setup &amp; Instructions'!C9)&amp;"/"&amp;DAY('Setup &amp; Instructions'!C9)&amp;"/"&amp;YEAR('Setup &amp; Instructions'!C9)&amp;")"</f>
        <v xml:space="preserve"> Count: Number of youth registered at end of this year's charter (1/0/1900)</v>
      </c>
      <c r="D26" s="12"/>
      <c r="E26" s="5" t="s">
        <v>127</v>
      </c>
      <c r="F26" s="13">
        <f>D20-D22+D24+D25</f>
        <v>0</v>
      </c>
      <c r="G26" s="11"/>
      <c r="H26" s="129"/>
      <c r="I26" s="129"/>
      <c r="J26" s="129"/>
    </row>
    <row r="27" spans="1:16" ht="30" customHeight="1" x14ac:dyDescent="0.3">
      <c r="A27" s="132"/>
      <c r="B27" s="137"/>
      <c r="C27" s="115" t="str">
        <f>IF('Setup &amp; Instructions'!C9=44561," Count: Number of Scouts to be registered at the start of next year's charter (1/1/2022) including new applications submitted with charter renewal"," Count: Number of Scouts to be registered at the start of next year's charter ("&amp;MONTH('Setup &amp; Instructions'!C9+1)&amp;"/"&amp;DAY('Setup &amp; Instructions'!C9+1)&amp;"/"&amp;YEAR('Setup &amp; Instructions'!C9)&amp;") including new applications submitted with charter renewal")</f>
        <v xml:space="preserve"> Count: Number of Scouts to be registered at the start of next year's charter (1/1/1900) including new applications submitted with charter renewal</v>
      </c>
      <c r="D27" s="113"/>
      <c r="E27" s="5" t="s">
        <v>131</v>
      </c>
      <c r="G27" s="11"/>
      <c r="H27" s="129"/>
      <c r="I27" s="129"/>
      <c r="J27" s="129"/>
    </row>
    <row r="28" spans="1:16" ht="15" customHeight="1" x14ac:dyDescent="0.3">
      <c r="A28" s="132"/>
      <c r="B28" s="137"/>
      <c r="C28" s="21" t="s">
        <v>106</v>
      </c>
      <c r="E28" s="5"/>
      <c r="F28" s="18">
        <f>IF(D20=0,0,D27/D20-1)</f>
        <v>0</v>
      </c>
      <c r="G28" s="11"/>
      <c r="H28" s="129"/>
      <c r="I28" s="129"/>
      <c r="J28" s="129"/>
    </row>
    <row r="29" spans="1:16" ht="6.75" customHeight="1" thickBot="1" x14ac:dyDescent="0.35">
      <c r="A29" s="133"/>
      <c r="B29" s="138"/>
      <c r="C29" s="14"/>
      <c r="D29" s="15"/>
      <c r="E29" s="15"/>
      <c r="F29" s="15"/>
      <c r="G29" s="16"/>
      <c r="H29" s="130"/>
      <c r="I29" s="130"/>
      <c r="J29" s="130"/>
    </row>
    <row r="30" spans="1:16" ht="6.75" customHeight="1" x14ac:dyDescent="0.3">
      <c r="A30" s="131">
        <v>3</v>
      </c>
      <c r="B30" s="134" t="s">
        <v>24</v>
      </c>
      <c r="C30" s="7"/>
      <c r="D30" s="8"/>
      <c r="E30" s="8"/>
      <c r="F30" s="8"/>
      <c r="G30" s="9"/>
      <c r="H30" s="128" t="str">
        <f>IF(K34=1,K31,IF(K34=101,K31,""))</f>
        <v/>
      </c>
      <c r="I30" s="128" t="str">
        <f>IF(K34=11,L31,"")</f>
        <v/>
      </c>
      <c r="J30" s="128" t="str">
        <f>IF(K34=111,M31,"")</f>
        <v/>
      </c>
    </row>
    <row r="31" spans="1:16" ht="15" customHeight="1" x14ac:dyDescent="0.3">
      <c r="A31" s="132"/>
      <c r="B31" s="137"/>
      <c r="C31" s="21" t="str">
        <f>" Count: Number of Scouts to be registered at start of next year's charter ("&amp;MONTH('Setup &amp; Instructions'!C9+1)&amp;"/"&amp;DAY('Setup &amp; Instructions'!C9+1)&amp;"/"&amp;YEAR('Setup &amp; Instructions'!C9)&amp;")"</f>
        <v xml:space="preserve"> Count: Number of Scouts to be registered at start of next year's charter (1/1/1900)</v>
      </c>
      <c r="E31" s="5" t="s">
        <v>131</v>
      </c>
      <c r="F31" s="13">
        <f>D27</f>
        <v>0</v>
      </c>
      <c r="G31" s="11"/>
      <c r="H31" s="129"/>
      <c r="I31" s="129"/>
      <c r="J31" s="129"/>
      <c r="K31" s="4">
        <v>50</v>
      </c>
      <c r="L31" s="5">
        <v>100</v>
      </c>
      <c r="M31" s="5">
        <v>200</v>
      </c>
    </row>
    <row r="32" spans="1:16" ht="15" customHeight="1" x14ac:dyDescent="0.3">
      <c r="A32" s="132"/>
      <c r="B32" s="137"/>
      <c r="C32" s="21" t="str">
        <f>" Count: Number of NEW applications submitted with next year's charter "</f>
        <v xml:space="preserve"> Count: Number of NEW applications submitted with next year's charter </v>
      </c>
      <c r="D32" s="116"/>
      <c r="E32" s="5" t="s">
        <v>132</v>
      </c>
      <c r="F32" s="5"/>
      <c r="G32" s="11"/>
      <c r="H32" s="129"/>
      <c r="I32" s="129"/>
      <c r="J32" s="129"/>
      <c r="K32" s="5">
        <v>0.5</v>
      </c>
      <c r="L32" s="5">
        <v>0.6</v>
      </c>
      <c r="M32" s="5">
        <v>0.75</v>
      </c>
    </row>
    <row r="33" spans="1:14" ht="15" customHeight="1" x14ac:dyDescent="0.3">
      <c r="A33" s="132"/>
      <c r="B33" s="137"/>
      <c r="C33" s="5" t="s">
        <v>107</v>
      </c>
      <c r="D33" s="20"/>
      <c r="E33" s="5" t="s">
        <v>135</v>
      </c>
      <c r="F33" s="13">
        <f>building_final_members-D23</f>
        <v>0</v>
      </c>
      <c r="G33" s="11"/>
      <c r="H33" s="129"/>
      <c r="I33" s="129"/>
      <c r="J33" s="129"/>
      <c r="K33" s="5">
        <v>0</v>
      </c>
    </row>
    <row r="34" spans="1:14" ht="15" hidden="1" customHeight="1" x14ac:dyDescent="0.3">
      <c r="A34" s="132"/>
      <c r="B34" s="137"/>
      <c r="C34" s="5" t="s">
        <v>108</v>
      </c>
      <c r="D34" s="2"/>
      <c r="E34" t="s">
        <v>127</v>
      </c>
      <c r="G34" s="11"/>
      <c r="H34" s="129"/>
      <c r="I34" s="129"/>
      <c r="J34" s="129"/>
      <c r="K34" s="4">
        <f>IF(F35&gt;=K32,1,0)+IF(F35&gt;=L32,10,)+IF(F35&gt;=M32,100)</f>
        <v>0</v>
      </c>
    </row>
    <row r="35" spans="1:14" ht="15" customHeight="1" x14ac:dyDescent="0.3">
      <c r="A35" s="132"/>
      <c r="B35" s="137"/>
      <c r="C35" s="6" t="s">
        <v>15</v>
      </c>
      <c r="D35" s="20"/>
      <c r="E35" s="5"/>
      <c r="F35" s="19">
        <f>IF(F26&lt;=0,0,IF(F31-D32&gt;F26,1,(F31-D32)/F26))</f>
        <v>0</v>
      </c>
      <c r="G35" s="11"/>
      <c r="H35" s="129"/>
      <c r="I35" s="129"/>
      <c r="J35" s="129"/>
      <c r="M35" s="107">
        <f>(D20-D22+(D24+D25)-D32)</f>
        <v>0</v>
      </c>
    </row>
    <row r="36" spans="1:14" ht="6.75" customHeight="1" thickBot="1" x14ac:dyDescent="0.35">
      <c r="A36" s="133"/>
      <c r="B36" s="138"/>
      <c r="C36" s="14"/>
      <c r="D36" s="15"/>
      <c r="E36" s="15"/>
      <c r="F36" s="15"/>
      <c r="G36" s="16"/>
      <c r="H36" s="130"/>
      <c r="I36" s="130"/>
      <c r="J36" s="130"/>
    </row>
    <row r="37" spans="1:14" ht="15" customHeight="1" thickBot="1" x14ac:dyDescent="0.35">
      <c r="A37" s="97"/>
      <c r="B37" s="98" t="s">
        <v>23</v>
      </c>
      <c r="C37" s="99"/>
      <c r="D37" s="99"/>
      <c r="E37" s="99"/>
      <c r="F37" s="99"/>
      <c r="G37" s="99"/>
      <c r="H37" s="99"/>
      <c r="I37" s="99"/>
      <c r="J37" s="100"/>
      <c r="K37" s="5"/>
    </row>
    <row r="38" spans="1:14" ht="6.75" customHeight="1" x14ac:dyDescent="0.3">
      <c r="A38" s="131">
        <v>4</v>
      </c>
      <c r="B38" s="134" t="s">
        <v>119</v>
      </c>
      <c r="C38" s="7"/>
      <c r="D38" s="8"/>
      <c r="E38" s="8"/>
      <c r="F38" s="8"/>
      <c r="G38" s="9"/>
      <c r="H38" s="128" t="str">
        <f>IF(K42=1,K39,"")</f>
        <v/>
      </c>
      <c r="I38" s="128" t="str">
        <f>IF(K42=11,L39,"")</f>
        <v/>
      </c>
      <c r="J38" s="128" t="str">
        <f>IF(K42=111,M39,"")</f>
        <v/>
      </c>
    </row>
    <row r="39" spans="1:14" ht="14.25" customHeight="1" x14ac:dyDescent="0.3">
      <c r="A39" s="132"/>
      <c r="B39" s="137"/>
      <c r="C39" s="10" t="s">
        <v>82</v>
      </c>
      <c r="D39" s="82"/>
      <c r="E39" s="5"/>
      <c r="F39" s="5"/>
      <c r="G39" s="11"/>
      <c r="H39" s="129"/>
      <c r="I39" s="129"/>
      <c r="J39" s="129"/>
      <c r="K39" s="4">
        <v>50</v>
      </c>
      <c r="L39" s="5">
        <v>100</v>
      </c>
      <c r="M39" s="5">
        <v>200</v>
      </c>
      <c r="N39" s="78" t="b">
        <v>0</v>
      </c>
    </row>
    <row r="40" spans="1:14" x14ac:dyDescent="0.3">
      <c r="A40" s="132"/>
      <c r="B40" s="137"/>
      <c r="C40" s="21" t="s">
        <v>176</v>
      </c>
      <c r="D40" s="113"/>
      <c r="E40" s="5"/>
      <c r="G40" s="11"/>
      <c r="H40" s="129"/>
      <c r="I40" s="129"/>
      <c r="J40" s="129"/>
      <c r="K40" s="5">
        <v>4</v>
      </c>
      <c r="L40" s="5">
        <v>5</v>
      </c>
      <c r="M40" s="5">
        <v>6</v>
      </c>
    </row>
    <row r="41" spans="1:14" x14ac:dyDescent="0.3">
      <c r="A41" s="132"/>
      <c r="B41" s="137"/>
      <c r="C41" s="21" t="s">
        <v>83</v>
      </c>
      <c r="D41" s="2"/>
      <c r="E41" s="5"/>
      <c r="F41" s="20"/>
      <c r="G41" s="11"/>
      <c r="H41" s="129"/>
      <c r="I41" s="129"/>
      <c r="J41" s="129"/>
      <c r="K41"/>
      <c r="L41" s="5">
        <v>0.5</v>
      </c>
      <c r="M41" s="5">
        <v>0.5</v>
      </c>
    </row>
    <row r="42" spans="1:14" x14ac:dyDescent="0.3">
      <c r="A42" s="132"/>
      <c r="B42" s="137"/>
      <c r="C42" s="6" t="s">
        <v>84</v>
      </c>
      <c r="D42" s="121"/>
      <c r="E42" s="5"/>
      <c r="F42" s="19">
        <f>IF(D40=0,0,IF(D41&gt;D40,1,D41/D40))</f>
        <v>0</v>
      </c>
      <c r="G42" s="11"/>
      <c r="H42" s="129"/>
      <c r="I42" s="129"/>
      <c r="J42" s="129"/>
      <c r="K42" s="4">
        <f>IF(AND(N39=TRUE,F49&gt;=K40),1,0)+IF(AND(F42&gt;=L41,F49&gt;=L40),10,0)+IF(AND(F42&gt;=M41,F49&gt;=M40),100,0)</f>
        <v>0</v>
      </c>
    </row>
    <row r="43" spans="1:14" x14ac:dyDescent="0.3">
      <c r="A43" s="132"/>
      <c r="B43" s="137"/>
      <c r="C43" s="23" t="s">
        <v>61</v>
      </c>
      <c r="D43" s="1"/>
      <c r="E43" s="5"/>
      <c r="F43" s="5"/>
      <c r="G43" s="11"/>
      <c r="H43" s="129"/>
      <c r="I43" s="129"/>
      <c r="J43" s="129"/>
    </row>
    <row r="44" spans="1:14" x14ac:dyDescent="0.3">
      <c r="A44" s="132"/>
      <c r="B44" s="137"/>
      <c r="C44" s="23" t="s">
        <v>62</v>
      </c>
      <c r="D44" s="1"/>
      <c r="E44" s="5"/>
      <c r="F44" s="5"/>
      <c r="G44" s="11"/>
      <c r="H44" s="129"/>
      <c r="I44" s="129"/>
      <c r="J44" s="129"/>
    </row>
    <row r="45" spans="1:14" x14ac:dyDescent="0.3">
      <c r="A45" s="132"/>
      <c r="B45" s="137"/>
      <c r="C45" s="23" t="s">
        <v>63</v>
      </c>
      <c r="D45" s="1"/>
      <c r="E45" s="5"/>
      <c r="F45" s="5"/>
      <c r="G45" s="11"/>
      <c r="H45" s="129"/>
      <c r="I45" s="129"/>
      <c r="J45" s="129"/>
    </row>
    <row r="46" spans="1:14" x14ac:dyDescent="0.3">
      <c r="A46" s="132"/>
      <c r="B46" s="137"/>
      <c r="C46" s="23" t="s">
        <v>64</v>
      </c>
      <c r="D46" s="1"/>
      <c r="E46" s="5"/>
      <c r="F46" s="5"/>
      <c r="G46" s="11"/>
      <c r="H46" s="129"/>
      <c r="I46" s="129"/>
      <c r="J46" s="129"/>
    </row>
    <row r="47" spans="1:14" x14ac:dyDescent="0.3">
      <c r="A47" s="132"/>
      <c r="B47" s="137"/>
      <c r="C47" s="23" t="s">
        <v>65</v>
      </c>
      <c r="D47" s="1"/>
      <c r="E47" s="5"/>
      <c r="F47" s="5"/>
      <c r="G47" s="11"/>
      <c r="H47" s="129"/>
      <c r="I47" s="129"/>
      <c r="J47" s="129"/>
    </row>
    <row r="48" spans="1:14" x14ac:dyDescent="0.3">
      <c r="A48" s="132"/>
      <c r="B48" s="137"/>
      <c r="C48" s="23" t="s">
        <v>66</v>
      </c>
      <c r="D48" s="1"/>
      <c r="E48" s="5"/>
      <c r="F48" s="5"/>
      <c r="G48" s="11"/>
      <c r="H48" s="129"/>
      <c r="I48" s="129"/>
      <c r="J48" s="129"/>
    </row>
    <row r="49" spans="1:14" x14ac:dyDescent="0.3">
      <c r="A49" s="132"/>
      <c r="B49" s="137"/>
      <c r="C49" s="10" t="s">
        <v>73</v>
      </c>
      <c r="D49" s="12"/>
      <c r="E49" s="5"/>
      <c r="F49" s="13">
        <f>IF(D43="",0,1)+IF(D44="",0,1)+IF(D45="",0,1)+IF(D46="",0,1)+IF(D47="",0,1)+IF(D48="",0,1)</f>
        <v>0</v>
      </c>
      <c r="G49" s="11"/>
      <c r="H49" s="129"/>
      <c r="I49" s="129"/>
      <c r="J49" s="129"/>
    </row>
    <row r="50" spans="1:14" ht="6.75" customHeight="1" thickBot="1" x14ac:dyDescent="0.35">
      <c r="A50" s="133"/>
      <c r="B50" s="138"/>
      <c r="C50" s="14"/>
      <c r="D50" s="15"/>
      <c r="E50" s="15"/>
      <c r="F50" s="15"/>
      <c r="G50" s="16"/>
      <c r="H50" s="130"/>
      <c r="I50" s="130"/>
      <c r="J50" s="130"/>
    </row>
    <row r="51" spans="1:14" ht="6.75" customHeight="1" x14ac:dyDescent="0.3">
      <c r="A51" s="131">
        <v>5</v>
      </c>
      <c r="B51" s="134" t="s">
        <v>120</v>
      </c>
      <c r="C51" s="7"/>
      <c r="D51" s="8"/>
      <c r="E51" s="8"/>
      <c r="F51" s="8"/>
      <c r="G51" s="9"/>
      <c r="H51" s="128" t="str">
        <f>IF(OR(K55=1,K55=101),K52,"")</f>
        <v/>
      </c>
      <c r="I51" s="128" t="str">
        <f>IF(K55=11,L52,"")</f>
        <v/>
      </c>
      <c r="J51" s="128" t="str">
        <f>IF(K55=111,M52,"")</f>
        <v/>
      </c>
    </row>
    <row r="52" spans="1:14" x14ac:dyDescent="0.3">
      <c r="A52" s="132"/>
      <c r="B52" s="135"/>
      <c r="C52" s="10" t="s">
        <v>85</v>
      </c>
      <c r="G52" s="17"/>
      <c r="H52" s="129"/>
      <c r="I52" s="129"/>
      <c r="J52" s="129"/>
      <c r="K52" s="4">
        <v>50</v>
      </c>
      <c r="L52" s="5">
        <v>100</v>
      </c>
      <c r="M52" s="5">
        <v>200</v>
      </c>
      <c r="N52" s="78" t="b">
        <v>0</v>
      </c>
    </row>
    <row r="53" spans="1:14" x14ac:dyDescent="0.3">
      <c r="A53" s="132"/>
      <c r="B53" s="135"/>
      <c r="C53" s="10" t="s">
        <v>86</v>
      </c>
      <c r="G53" s="17"/>
      <c r="H53" s="129"/>
      <c r="I53" s="129"/>
      <c r="J53" s="129"/>
      <c r="K53" s="5"/>
      <c r="L53" s="5">
        <v>6</v>
      </c>
      <c r="M53" s="5">
        <v>6</v>
      </c>
      <c r="N53" s="78" t="b">
        <v>0</v>
      </c>
    </row>
    <row r="54" spans="1:14" x14ac:dyDescent="0.3">
      <c r="A54" s="132"/>
      <c r="B54" s="135"/>
      <c r="C54" s="10" t="s">
        <v>87</v>
      </c>
      <c r="G54" s="17"/>
      <c r="H54" s="129"/>
      <c r="I54" s="129"/>
      <c r="J54" s="129"/>
      <c r="K54"/>
      <c r="N54" s="78" t="b">
        <v>0</v>
      </c>
    </row>
    <row r="55" spans="1:14" x14ac:dyDescent="0.3">
      <c r="A55" s="132"/>
      <c r="B55" s="135"/>
      <c r="C55" s="10" t="s">
        <v>88</v>
      </c>
      <c r="G55" s="17"/>
      <c r="H55" s="129"/>
      <c r="I55" s="129"/>
      <c r="J55" s="129"/>
      <c r="K55" s="4">
        <f>IF(AND(N52=TRUE,N53=TRUE,N54=TRUE,N55=TRUE),1,0)+IF(AND(D56&lt;&gt;"",F63&gt;=L53),10,0)+IF(AND(F64&gt;0,D65&gt;=F64),100,0)</f>
        <v>0</v>
      </c>
      <c r="N55" s="78" t="b">
        <v>0</v>
      </c>
    </row>
    <row r="56" spans="1:14" x14ac:dyDescent="0.3">
      <c r="A56" s="132"/>
      <c r="B56" s="135"/>
      <c r="C56" s="23" t="s">
        <v>89</v>
      </c>
      <c r="D56" s="1"/>
      <c r="G56" s="17"/>
      <c r="H56" s="129"/>
      <c r="I56" s="129"/>
      <c r="J56" s="129"/>
    </row>
    <row r="57" spans="1:14" x14ac:dyDescent="0.3">
      <c r="A57" s="132"/>
      <c r="B57" s="135"/>
      <c r="C57" s="23" t="s">
        <v>90</v>
      </c>
      <c r="D57" s="1"/>
      <c r="E57" s="5"/>
      <c r="F57" s="5"/>
      <c r="G57" s="17"/>
      <c r="H57" s="129"/>
      <c r="I57" s="129"/>
      <c r="J57" s="129"/>
    </row>
    <row r="58" spans="1:14" x14ac:dyDescent="0.3">
      <c r="A58" s="132"/>
      <c r="B58" s="135"/>
      <c r="C58" s="23" t="s">
        <v>91</v>
      </c>
      <c r="D58" s="1"/>
      <c r="E58" s="5"/>
      <c r="F58" s="5"/>
      <c r="G58" s="17"/>
      <c r="H58" s="129"/>
      <c r="I58" s="129"/>
      <c r="J58" s="129"/>
    </row>
    <row r="59" spans="1:14" x14ac:dyDescent="0.3">
      <c r="A59" s="132"/>
      <c r="B59" s="135"/>
      <c r="C59" s="23" t="s">
        <v>92</v>
      </c>
      <c r="D59" s="1"/>
      <c r="E59" s="5"/>
      <c r="F59" s="5"/>
      <c r="G59" s="17"/>
      <c r="H59" s="129"/>
      <c r="I59" s="129"/>
      <c r="J59" s="129"/>
    </row>
    <row r="60" spans="1:14" x14ac:dyDescent="0.3">
      <c r="A60" s="132"/>
      <c r="B60" s="135"/>
      <c r="C60" s="23" t="s">
        <v>93</v>
      </c>
      <c r="D60" s="1"/>
      <c r="E60" s="5"/>
      <c r="F60" s="5"/>
      <c r="G60" s="17"/>
      <c r="H60" s="129"/>
      <c r="I60" s="129"/>
      <c r="J60" s="129"/>
    </row>
    <row r="61" spans="1:14" x14ac:dyDescent="0.3">
      <c r="A61" s="132"/>
      <c r="B61" s="135"/>
      <c r="C61" s="23" t="s">
        <v>94</v>
      </c>
      <c r="D61" s="1"/>
      <c r="E61" s="5"/>
      <c r="F61" s="5"/>
      <c r="G61" s="17"/>
      <c r="H61" s="129"/>
      <c r="I61" s="129"/>
      <c r="J61" s="129"/>
    </row>
    <row r="62" spans="1:14" x14ac:dyDescent="0.3">
      <c r="A62" s="132"/>
      <c r="B62" s="135"/>
      <c r="C62" s="23" t="s">
        <v>95</v>
      </c>
      <c r="D62" s="1"/>
      <c r="E62" s="5"/>
      <c r="F62" s="5"/>
      <c r="G62" s="17"/>
      <c r="H62" s="129"/>
      <c r="I62" s="129"/>
      <c r="J62" s="129"/>
    </row>
    <row r="63" spans="1:14" x14ac:dyDescent="0.3">
      <c r="A63" s="132"/>
      <c r="B63" s="135"/>
      <c r="C63" s="10" t="s">
        <v>96</v>
      </c>
      <c r="D63" s="12"/>
      <c r="E63" s="5"/>
      <c r="F63" s="13">
        <f>IF(D57="",0,1)+IF(D58="",0,1)+IF(D59="",0,1)+IF(D60="",0,1)+IF(D61="",0,1)+IF(D62="",0,1)</f>
        <v>0</v>
      </c>
      <c r="G63" s="17"/>
      <c r="H63" s="129"/>
      <c r="I63" s="129"/>
      <c r="J63" s="129"/>
    </row>
    <row r="64" spans="1:14" x14ac:dyDescent="0.3">
      <c r="A64" s="132"/>
      <c r="B64" s="135"/>
      <c r="C64" s="21" t="s">
        <v>74</v>
      </c>
      <c r="D64" s="20"/>
      <c r="E64" s="5"/>
      <c r="F64" s="13">
        <f>F49</f>
        <v>0</v>
      </c>
      <c r="G64" s="17"/>
      <c r="H64" s="129"/>
      <c r="I64" s="129"/>
      <c r="J64" s="129"/>
    </row>
    <row r="65" spans="1:14" x14ac:dyDescent="0.3">
      <c r="A65" s="132"/>
      <c r="B65" s="137"/>
      <c r="C65" s="21" t="s">
        <v>67</v>
      </c>
      <c r="D65" s="2"/>
      <c r="E65" s="5"/>
      <c r="F65" s="5"/>
      <c r="G65" s="11"/>
      <c r="H65" s="129"/>
      <c r="I65" s="129"/>
      <c r="J65" s="129"/>
    </row>
    <row r="66" spans="1:14" ht="6.75" customHeight="1" thickBot="1" x14ac:dyDescent="0.35">
      <c r="A66" s="133"/>
      <c r="B66" s="138"/>
      <c r="C66" s="14"/>
      <c r="D66" s="15"/>
      <c r="E66" s="15"/>
      <c r="F66" s="15"/>
      <c r="G66" s="16"/>
      <c r="H66" s="130"/>
      <c r="I66" s="130"/>
      <c r="J66" s="130"/>
    </row>
    <row r="67" spans="1:14" ht="6.75" customHeight="1" x14ac:dyDescent="0.3">
      <c r="A67" s="131">
        <v>6</v>
      </c>
      <c r="B67" s="139" t="s">
        <v>81</v>
      </c>
      <c r="C67" s="81"/>
      <c r="G67" s="11"/>
      <c r="H67" s="128" t="str">
        <f>IF(OR(K71=1,K71=101),K68,"")</f>
        <v/>
      </c>
      <c r="I67" s="128" t="str">
        <f>IF(K71=11,L68,"")</f>
        <v/>
      </c>
      <c r="J67" s="128" t="str">
        <f>IF(K71=111,M68,"")</f>
        <v/>
      </c>
    </row>
    <row r="68" spans="1:14" ht="14.25" customHeight="1" x14ac:dyDescent="0.3">
      <c r="A68" s="132"/>
      <c r="B68" s="137"/>
      <c r="C68" s="10" t="s">
        <v>100</v>
      </c>
      <c r="G68" s="11"/>
      <c r="H68" s="129"/>
      <c r="I68" s="129"/>
      <c r="J68" s="129"/>
      <c r="K68" s="4">
        <v>50</v>
      </c>
      <c r="L68" s="5">
        <v>100</v>
      </c>
      <c r="M68" s="5">
        <v>200</v>
      </c>
      <c r="N68" s="78" t="b">
        <v>0</v>
      </c>
    </row>
    <row r="69" spans="1:14" ht="14.25" customHeight="1" x14ac:dyDescent="0.3">
      <c r="A69" s="132"/>
      <c r="B69" s="137"/>
      <c r="C69" s="10" t="s">
        <v>99</v>
      </c>
      <c r="G69" s="11"/>
      <c r="H69" s="129"/>
      <c r="I69" s="129"/>
      <c r="J69" s="129"/>
      <c r="K69" s="5">
        <v>1</v>
      </c>
      <c r="M69" s="5">
        <v>1</v>
      </c>
      <c r="N69" s="78" t="b">
        <v>0</v>
      </c>
    </row>
    <row r="70" spans="1:14" ht="14.25" customHeight="1" x14ac:dyDescent="0.3">
      <c r="A70" s="132"/>
      <c r="B70" s="137"/>
      <c r="C70" s="21" t="s">
        <v>97</v>
      </c>
      <c r="D70" s="2"/>
      <c r="E70" s="5"/>
      <c r="F70" s="5"/>
      <c r="G70" s="11"/>
      <c r="H70" s="129"/>
      <c r="I70" s="129"/>
      <c r="J70" s="129"/>
      <c r="K70"/>
    </row>
    <row r="71" spans="1:14" ht="14.25" customHeight="1" x14ac:dyDescent="0.3">
      <c r="A71" s="132"/>
      <c r="B71" s="137"/>
      <c r="C71" s="21" t="s">
        <v>98</v>
      </c>
      <c r="D71" s="2"/>
      <c r="E71" s="5"/>
      <c r="F71" s="5"/>
      <c r="G71" s="11"/>
      <c r="H71" s="129"/>
      <c r="I71" s="129"/>
      <c r="J71" s="129"/>
      <c r="K71" s="4">
        <f>IF(D70&gt;=K69,1,0)+IF(AND(N68=TRUE,N69=TRUE),10,0)+IF(D71&gt;=M69,100,0)</f>
        <v>0</v>
      </c>
    </row>
    <row r="72" spans="1:14" ht="6.75" customHeight="1" thickBot="1" x14ac:dyDescent="0.35">
      <c r="A72" s="133"/>
      <c r="B72" s="138"/>
      <c r="C72" s="81"/>
      <c r="G72" s="11"/>
      <c r="H72" s="130"/>
      <c r="I72" s="130"/>
      <c r="J72" s="130"/>
    </row>
    <row r="73" spans="1:14" ht="6.75" customHeight="1" x14ac:dyDescent="0.3">
      <c r="A73" s="131">
        <v>7</v>
      </c>
      <c r="B73" s="134" t="s">
        <v>121</v>
      </c>
      <c r="C73" s="7"/>
      <c r="D73" s="8"/>
      <c r="E73" s="8"/>
      <c r="F73" s="8"/>
      <c r="G73" s="9"/>
      <c r="H73" s="128" t="str">
        <f>IF(K77=1,K74,"")</f>
        <v/>
      </c>
      <c r="I73" s="128" t="str">
        <f>IF(K77=11,L74,"")</f>
        <v/>
      </c>
      <c r="J73" s="128" t="str">
        <f>IF(K77=111,M74,"")</f>
        <v/>
      </c>
    </row>
    <row r="74" spans="1:14" ht="15" customHeight="1" x14ac:dyDescent="0.3">
      <c r="A74" s="132"/>
      <c r="B74" s="137"/>
      <c r="C74" s="10" t="s">
        <v>76</v>
      </c>
      <c r="E74" s="22" t="b">
        <v>1</v>
      </c>
      <c r="F74" s="5"/>
      <c r="G74" s="11"/>
      <c r="H74" s="129"/>
      <c r="I74" s="129"/>
      <c r="J74" s="129"/>
      <c r="K74" s="4">
        <v>50</v>
      </c>
      <c r="L74" s="5">
        <v>100</v>
      </c>
      <c r="M74" s="5">
        <v>200</v>
      </c>
      <c r="N74" s="78" t="b">
        <v>0</v>
      </c>
    </row>
    <row r="75" spans="1:14" x14ac:dyDescent="0.3">
      <c r="A75" s="132"/>
      <c r="B75" s="137"/>
      <c r="C75" s="10" t="s">
        <v>55</v>
      </c>
      <c r="E75" s="22" t="b">
        <v>0</v>
      </c>
      <c r="F75" s="5"/>
      <c r="G75" s="11"/>
      <c r="H75" s="129"/>
      <c r="I75" s="129"/>
      <c r="J75" s="129"/>
      <c r="K75" s="5">
        <v>2</v>
      </c>
      <c r="L75" s="5">
        <v>3</v>
      </c>
      <c r="M75" s="5">
        <v>4</v>
      </c>
      <c r="N75" s="78" t="b">
        <v>0</v>
      </c>
    </row>
    <row r="76" spans="1:14" x14ac:dyDescent="0.3">
      <c r="A76" s="132"/>
      <c r="B76" s="137"/>
      <c r="C76" s="23" t="s">
        <v>16</v>
      </c>
      <c r="D76" s="1"/>
      <c r="E76" s="5"/>
      <c r="F76" s="5"/>
      <c r="G76" s="11"/>
      <c r="H76" s="129"/>
      <c r="I76" s="129"/>
      <c r="J76" s="129"/>
      <c r="K76" s="5"/>
    </row>
    <row r="77" spans="1:14" x14ac:dyDescent="0.3">
      <c r="A77" s="132"/>
      <c r="B77" s="137"/>
      <c r="C77" s="23" t="s">
        <v>17</v>
      </c>
      <c r="D77" s="1"/>
      <c r="E77" s="5"/>
      <c r="F77" s="5"/>
      <c r="G77" s="11"/>
      <c r="H77" s="129"/>
      <c r="I77" s="129"/>
      <c r="J77" s="129"/>
      <c r="K77" s="4">
        <f>IF(AND(N74=TRUE,N75=TRUE,F80&gt;=K75),1,0)+IF(F80&gt;=L75,10,0)+IF(F80&gt;=M75,100,0)</f>
        <v>0</v>
      </c>
    </row>
    <row r="78" spans="1:14" x14ac:dyDescent="0.3">
      <c r="A78" s="132"/>
      <c r="B78" s="137"/>
      <c r="C78" s="23" t="s">
        <v>18</v>
      </c>
      <c r="D78" s="1"/>
      <c r="E78" s="5"/>
      <c r="F78" s="5"/>
      <c r="G78" s="11"/>
      <c r="H78" s="129"/>
      <c r="I78" s="129"/>
      <c r="J78" s="129"/>
    </row>
    <row r="79" spans="1:14" x14ac:dyDescent="0.3">
      <c r="A79" s="132"/>
      <c r="B79" s="137"/>
      <c r="C79" s="23" t="s">
        <v>56</v>
      </c>
      <c r="D79" s="1"/>
      <c r="E79" s="5"/>
      <c r="F79" s="5"/>
      <c r="G79" s="11"/>
      <c r="H79" s="129"/>
      <c r="I79" s="129"/>
      <c r="J79" s="129"/>
    </row>
    <row r="80" spans="1:14" x14ac:dyDescent="0.3">
      <c r="A80" s="132"/>
      <c r="B80" s="137"/>
      <c r="C80" s="10" t="s">
        <v>19</v>
      </c>
      <c r="D80" s="12"/>
      <c r="E80" s="5"/>
      <c r="F80" s="13">
        <f>IF(D76="",0,1)+IF(D77="",0,1)+IF(D78="",0,1)+IF(D79="",0,1)</f>
        <v>0</v>
      </c>
      <c r="G80" s="11"/>
      <c r="H80" s="129"/>
      <c r="I80" s="129"/>
      <c r="J80" s="129"/>
    </row>
    <row r="81" spans="1:14" ht="6.75" customHeight="1" thickBot="1" x14ac:dyDescent="0.35">
      <c r="A81" s="133"/>
      <c r="B81" s="138"/>
      <c r="C81" s="14"/>
      <c r="D81" s="15"/>
      <c r="E81" s="15"/>
      <c r="F81" s="15"/>
      <c r="G81" s="16"/>
      <c r="H81" s="130"/>
      <c r="I81" s="130"/>
      <c r="J81" s="130"/>
    </row>
    <row r="82" spans="1:14" ht="15" customHeight="1" thickBot="1" x14ac:dyDescent="0.35">
      <c r="A82" s="97"/>
      <c r="B82" s="98" t="s">
        <v>22</v>
      </c>
      <c r="C82" s="99"/>
      <c r="D82" s="99"/>
      <c r="E82" s="99"/>
      <c r="F82" s="99"/>
      <c r="G82" s="99"/>
      <c r="H82" s="99"/>
      <c r="I82" s="99"/>
      <c r="J82" s="100"/>
    </row>
    <row r="83" spans="1:14" ht="6.75" customHeight="1" x14ac:dyDescent="0.3">
      <c r="A83" s="131">
        <v>8</v>
      </c>
      <c r="B83" s="134" t="s">
        <v>122</v>
      </c>
      <c r="C83" s="7"/>
      <c r="D83" s="8"/>
      <c r="E83" s="8"/>
      <c r="F83" s="8"/>
      <c r="G83" s="9"/>
      <c r="H83" s="128" t="str">
        <f>IF(OR(K87=1,K87=101),K84,"")</f>
        <v/>
      </c>
      <c r="I83" s="128" t="str">
        <f>IF(K87=11,L84,"")</f>
        <v/>
      </c>
      <c r="J83" s="128" t="str">
        <f>IF(K87=111,M84,"")</f>
        <v/>
      </c>
    </row>
    <row r="84" spans="1:14" x14ac:dyDescent="0.3">
      <c r="A84" s="132"/>
      <c r="B84" s="135"/>
      <c r="C84" s="10" t="s">
        <v>77</v>
      </c>
      <c r="E84" s="24" t="b">
        <v>1</v>
      </c>
      <c r="G84" s="17"/>
      <c r="H84" s="129"/>
      <c r="I84" s="129"/>
      <c r="J84" s="129"/>
      <c r="K84" s="4">
        <v>50</v>
      </c>
      <c r="L84" s="5">
        <v>100</v>
      </c>
      <c r="M84" s="5">
        <v>200</v>
      </c>
      <c r="N84" s="78" t="b">
        <v>0</v>
      </c>
    </row>
    <row r="85" spans="1:14" x14ac:dyDescent="0.3">
      <c r="A85" s="132"/>
      <c r="B85" s="135"/>
      <c r="C85" s="10" t="s">
        <v>110</v>
      </c>
      <c r="E85" s="22" t="b">
        <v>1</v>
      </c>
      <c r="F85" s="5"/>
      <c r="G85" s="11"/>
      <c r="H85" s="129"/>
      <c r="I85" s="129"/>
      <c r="J85" s="129"/>
      <c r="K85" s="5">
        <v>3</v>
      </c>
      <c r="N85" s="78" t="b">
        <v>0</v>
      </c>
    </row>
    <row r="86" spans="1:14" x14ac:dyDescent="0.3">
      <c r="A86" s="132"/>
      <c r="B86" s="135"/>
      <c r="C86" s="21" t="s">
        <v>109</v>
      </c>
      <c r="D86" s="2"/>
      <c r="E86" s="22"/>
      <c r="F86" s="5"/>
      <c r="G86" s="11"/>
      <c r="H86" s="129"/>
      <c r="I86" s="129"/>
      <c r="J86" s="129"/>
      <c r="K86" s="5"/>
      <c r="N86" s="78"/>
    </row>
    <row r="87" spans="1:14" x14ac:dyDescent="0.3">
      <c r="A87" s="132"/>
      <c r="B87" s="135"/>
      <c r="C87" s="75" t="s">
        <v>57</v>
      </c>
      <c r="D87" s="2"/>
      <c r="E87" s="22"/>
      <c r="F87" s="5"/>
      <c r="G87" s="11"/>
      <c r="H87" s="129"/>
      <c r="I87" s="129"/>
      <c r="J87" s="129"/>
      <c r="K87" s="4">
        <f>IF(AND(N84=TRUE,D86&gt;=1,D87&gt;=K85),1,0)+IF(D88&lt;&gt;"",10,0)+IF(N85=TRUE,100,0)</f>
        <v>0</v>
      </c>
      <c r="N87" s="78"/>
    </row>
    <row r="88" spans="1:14" x14ac:dyDescent="0.3">
      <c r="A88" s="132"/>
      <c r="B88" s="135"/>
      <c r="C88" s="23" t="s">
        <v>68</v>
      </c>
      <c r="D88" s="1"/>
      <c r="E88" s="5"/>
      <c r="F88" s="5"/>
      <c r="G88" s="11"/>
      <c r="H88" s="129"/>
      <c r="I88" s="129"/>
      <c r="J88" s="129"/>
      <c r="K88"/>
    </row>
    <row r="89" spans="1:14" ht="24.75" customHeight="1" thickBot="1" x14ac:dyDescent="0.35">
      <c r="A89" s="133"/>
      <c r="B89" s="136"/>
      <c r="C89" s="14"/>
      <c r="D89" s="15"/>
      <c r="E89" s="15"/>
      <c r="F89" s="15"/>
      <c r="G89" s="16"/>
      <c r="H89" s="130"/>
      <c r="I89" s="130"/>
      <c r="J89" s="130"/>
    </row>
    <row r="90" spans="1:14" ht="6.75" customHeight="1" x14ac:dyDescent="0.3">
      <c r="A90" s="131">
        <v>9</v>
      </c>
      <c r="B90" s="134" t="s">
        <v>123</v>
      </c>
      <c r="C90" s="7"/>
      <c r="D90" s="8"/>
      <c r="E90" s="8"/>
      <c r="F90" s="8"/>
      <c r="G90" s="9"/>
      <c r="H90" s="128" t="str">
        <f>IF(OR(K94=1,K94=101),K91,"")</f>
        <v/>
      </c>
      <c r="I90" s="128" t="str">
        <f>IF(K94=11,L91,"")</f>
        <v/>
      </c>
      <c r="J90" s="128" t="str">
        <f>IF(K94=111,M91,"")</f>
        <v/>
      </c>
    </row>
    <row r="91" spans="1:14" x14ac:dyDescent="0.3">
      <c r="A91" s="132"/>
      <c r="B91" s="135"/>
      <c r="C91" s="23" t="s">
        <v>178</v>
      </c>
      <c r="E91" s="24" t="b">
        <v>1</v>
      </c>
      <c r="G91" s="17"/>
      <c r="H91" s="129"/>
      <c r="I91" s="129"/>
      <c r="J91" s="129"/>
      <c r="K91" s="4">
        <v>100</v>
      </c>
      <c r="L91" s="5">
        <v>200</v>
      </c>
      <c r="M91" s="5">
        <v>300</v>
      </c>
      <c r="N91" s="78" t="b">
        <v>0</v>
      </c>
    </row>
    <row r="92" spans="1:14" x14ac:dyDescent="0.3">
      <c r="A92" s="132"/>
      <c r="B92" s="135"/>
      <c r="C92" s="23" t="s">
        <v>177</v>
      </c>
      <c r="E92" s="24" t="b">
        <v>1</v>
      </c>
      <c r="G92" s="17"/>
      <c r="H92" s="129"/>
      <c r="I92" s="129"/>
      <c r="J92" s="129"/>
      <c r="K92" s="4">
        <v>100</v>
      </c>
      <c r="L92" s="5">
        <v>200</v>
      </c>
      <c r="M92" s="5">
        <v>300</v>
      </c>
      <c r="N92" s="78" t="b">
        <v>0</v>
      </c>
    </row>
    <row r="93" spans="1:14" x14ac:dyDescent="0.3">
      <c r="A93" s="132"/>
      <c r="B93" s="135"/>
      <c r="C93" s="21" t="s">
        <v>109</v>
      </c>
      <c r="D93" s="105"/>
      <c r="E93" s="105"/>
      <c r="F93" s="106">
        <f>D86</f>
        <v>0</v>
      </c>
      <c r="G93" s="17"/>
      <c r="H93" s="129"/>
      <c r="I93" s="129"/>
      <c r="J93" s="129"/>
      <c r="K93" s="5"/>
      <c r="M93" s="5">
        <v>2</v>
      </c>
    </row>
    <row r="94" spans="1:14" x14ac:dyDescent="0.3">
      <c r="A94" s="132"/>
      <c r="B94" s="135"/>
      <c r="C94" s="23" t="s">
        <v>111</v>
      </c>
      <c r="D94" s="2"/>
      <c r="G94" s="11"/>
      <c r="H94" s="129"/>
      <c r="I94" s="129"/>
      <c r="J94" s="129"/>
      <c r="K94" s="4">
        <f>IF(OR(N91=TRUE,F95&gt;0),1,0)+IF(AND(N91=TRUE,F95=1),10,0)+IF(AND(N92=TRUE,D97&gt;=M93),100,0)</f>
        <v>0</v>
      </c>
    </row>
    <row r="95" spans="1:14" x14ac:dyDescent="0.3">
      <c r="A95" s="132"/>
      <c r="B95" s="135"/>
      <c r="C95" s="21" t="s">
        <v>113</v>
      </c>
      <c r="D95" s="25"/>
      <c r="E95" s="5"/>
      <c r="F95" s="19">
        <f>IF(F93=0,0,IF(D94&gt;F93,1,D94/F93))</f>
        <v>0</v>
      </c>
      <c r="G95" s="11"/>
      <c r="H95" s="129"/>
      <c r="I95" s="129"/>
      <c r="J95" s="129"/>
      <c r="K95" s="5"/>
    </row>
    <row r="96" spans="1:14" x14ac:dyDescent="0.3">
      <c r="A96" s="132"/>
      <c r="B96" s="135"/>
      <c r="C96" s="21" t="s">
        <v>112</v>
      </c>
      <c r="D96" s="12"/>
      <c r="E96" s="5"/>
      <c r="F96" s="13">
        <f>D87</f>
        <v>0</v>
      </c>
      <c r="G96" s="11"/>
      <c r="H96" s="129"/>
      <c r="I96" s="129"/>
      <c r="J96" s="129"/>
    </row>
    <row r="97" spans="1:13" x14ac:dyDescent="0.3">
      <c r="A97" s="132"/>
      <c r="B97" s="135"/>
      <c r="C97" s="23" t="s">
        <v>111</v>
      </c>
      <c r="D97" s="2"/>
      <c r="E97" s="5"/>
      <c r="F97" s="5"/>
      <c r="G97" s="11"/>
      <c r="H97" s="129"/>
      <c r="I97" s="129"/>
      <c r="J97" s="129"/>
    </row>
    <row r="98" spans="1:13" x14ac:dyDescent="0.3">
      <c r="A98" s="132"/>
      <c r="B98" s="135"/>
      <c r="C98" s="21" t="s">
        <v>53</v>
      </c>
      <c r="D98" s="12"/>
      <c r="E98" s="5"/>
      <c r="F98" s="19">
        <f>IF(F96=0,0,IF(D97&gt;F96,1,D97/F96))</f>
        <v>0</v>
      </c>
      <c r="G98" s="11"/>
      <c r="H98" s="129"/>
      <c r="I98" s="129"/>
      <c r="J98" s="129"/>
    </row>
    <row r="99" spans="1:13" ht="6.75" customHeight="1" thickBot="1" x14ac:dyDescent="0.35">
      <c r="A99" s="133"/>
      <c r="B99" s="136"/>
      <c r="C99" s="14"/>
      <c r="D99" s="15"/>
      <c r="E99" s="15"/>
      <c r="F99" s="15"/>
      <c r="G99" s="16"/>
      <c r="H99" s="130"/>
      <c r="I99" s="130"/>
      <c r="J99" s="130"/>
    </row>
    <row r="100" spans="1:13" ht="15" customHeight="1" thickBot="1" x14ac:dyDescent="0.35">
      <c r="A100" s="97"/>
      <c r="B100" s="99"/>
      <c r="C100" s="99"/>
      <c r="D100" s="99"/>
      <c r="E100" s="99"/>
      <c r="F100" s="99"/>
      <c r="G100" s="99"/>
      <c r="H100" s="99"/>
      <c r="I100" s="99"/>
      <c r="J100" s="100"/>
    </row>
    <row r="101" spans="1:13" x14ac:dyDescent="0.3">
      <c r="H101" s="24">
        <f>SUM(H6:H99)</f>
        <v>0</v>
      </c>
      <c r="I101" s="24">
        <f>SUM(I6:I99)</f>
        <v>0</v>
      </c>
      <c r="J101" s="24">
        <f>SUM(J6:J99)</f>
        <v>0</v>
      </c>
    </row>
    <row r="102" spans="1:13" ht="15.6" thickBot="1" x14ac:dyDescent="0.35">
      <c r="A102" s="26" t="str">
        <f>IF(D102=1,"®","")</f>
        <v/>
      </c>
      <c r="B102" s="74" t="s">
        <v>69</v>
      </c>
      <c r="C102" s="27"/>
      <c r="D102" s="28">
        <f>IF(AND(J102&gt;=K102,J104&gt;=K104),1,0)+IF(AND(J102&gt;=L102,J104&gt;=L104),10,0)+IF(AND(J102&gt;=M102,J104&gt;=M104),100,0)</f>
        <v>0</v>
      </c>
      <c r="F102" s="29" t="s">
        <v>27</v>
      </c>
      <c r="G102" s="29"/>
      <c r="H102" s="29"/>
      <c r="I102" s="29"/>
      <c r="J102" s="30">
        <f>H101+I101+J101</f>
        <v>0</v>
      </c>
      <c r="K102" s="4">
        <v>550</v>
      </c>
      <c r="L102" s="5">
        <v>800</v>
      </c>
      <c r="M102" s="5">
        <v>1100</v>
      </c>
    </row>
    <row r="103" spans="1:13" ht="15" x14ac:dyDescent="0.3">
      <c r="A103" s="26" t="str">
        <f>IF(D102=11,"®","")</f>
        <v/>
      </c>
      <c r="B103" s="74" t="s">
        <v>70</v>
      </c>
      <c r="C103" s="27"/>
      <c r="D103" s="31"/>
      <c r="E103" s="29"/>
      <c r="F103" s="32"/>
      <c r="G103" s="32"/>
      <c r="H103" s="33">
        <f>COUNTIF(H6:H99,"&gt;0")</f>
        <v>0</v>
      </c>
      <c r="I103" s="33">
        <f>COUNTIF(I6:I99,"&gt;0")</f>
        <v>0</v>
      </c>
      <c r="J103" s="33">
        <f>COUNTIF(J6:J99,"&gt;0")</f>
        <v>0</v>
      </c>
    </row>
    <row r="104" spans="1:13" ht="15.6" thickBot="1" x14ac:dyDescent="0.35">
      <c r="A104" s="26" t="str">
        <f>IF(D102=111,"®","")</f>
        <v/>
      </c>
      <c r="B104" s="74" t="s">
        <v>71</v>
      </c>
      <c r="C104" s="27"/>
      <c r="D104" s="27"/>
      <c r="F104" s="29" t="s">
        <v>28</v>
      </c>
      <c r="G104" s="32"/>
      <c r="I104" s="34"/>
      <c r="J104" s="35">
        <f>H103+I103+J103</f>
        <v>0</v>
      </c>
      <c r="K104" s="4">
        <v>6</v>
      </c>
      <c r="L104" s="5">
        <v>7</v>
      </c>
      <c r="M104" s="5">
        <v>7</v>
      </c>
    </row>
    <row r="106" spans="1:13" ht="21" x14ac:dyDescent="0.35">
      <c r="B106" s="36"/>
    </row>
  </sheetData>
  <sheetProtection algorithmName="SHA-512" hashValue="HBg54gvGjYsQzvk30PYS+G0yEYDsOdlb/nNpKSgfMiBM0jd14kTI7u0wY1NAlogqqfVNtmlpV3RMuo+WrfhxAQ==" saltValue="qPeXgvRd2U4Kv/l7hyR+EA==" spinCount="100000" sheet="1" selectLockedCells="1"/>
  <mergeCells count="47">
    <mergeCell ref="A30:A36"/>
    <mergeCell ref="B30:B36"/>
    <mergeCell ref="H30:H36"/>
    <mergeCell ref="I30:I36"/>
    <mergeCell ref="J30:J36"/>
    <mergeCell ref="A1:J1"/>
    <mergeCell ref="A2:J2"/>
    <mergeCell ref="I18:I29"/>
    <mergeCell ref="J18:J29"/>
    <mergeCell ref="B18:B29"/>
    <mergeCell ref="A6:A16"/>
    <mergeCell ref="B6:B16"/>
    <mergeCell ref="H6:H16"/>
    <mergeCell ref="I6:I16"/>
    <mergeCell ref="J6:J16"/>
    <mergeCell ref="A18:A29"/>
    <mergeCell ref="H18:H29"/>
    <mergeCell ref="J51:J66"/>
    <mergeCell ref="B67:B72"/>
    <mergeCell ref="J73:J81"/>
    <mergeCell ref="A83:A89"/>
    <mergeCell ref="B83:B89"/>
    <mergeCell ref="H83:H89"/>
    <mergeCell ref="I83:I89"/>
    <mergeCell ref="A51:A66"/>
    <mergeCell ref="B51:B66"/>
    <mergeCell ref="H51:H66"/>
    <mergeCell ref="I51:I66"/>
    <mergeCell ref="I73:I81"/>
    <mergeCell ref="I67:I72"/>
    <mergeCell ref="J67:J72"/>
    <mergeCell ref="J38:J50"/>
    <mergeCell ref="A38:A50"/>
    <mergeCell ref="B38:B50"/>
    <mergeCell ref="H38:H50"/>
    <mergeCell ref="I38:I50"/>
    <mergeCell ref="J90:J99"/>
    <mergeCell ref="A67:A72"/>
    <mergeCell ref="H67:H72"/>
    <mergeCell ref="A90:A99"/>
    <mergeCell ref="B90:B99"/>
    <mergeCell ref="H90:H99"/>
    <mergeCell ref="I90:I99"/>
    <mergeCell ref="A73:A81"/>
    <mergeCell ref="B73:B81"/>
    <mergeCell ref="H73:H81"/>
    <mergeCell ref="J83:J89"/>
  </mergeCells>
  <conditionalFormatting sqref="D22:D23 D25">
    <cfRule type="expression" dxfId="27" priority="58">
      <formula>$N$18</formula>
    </cfRule>
  </conditionalFormatting>
  <dataValidations count="10">
    <dataValidation type="date" allowBlank="1" showInputMessage="1" showErrorMessage="1" errorTitle="Date Out of Range" error="Date must be during the charter year." sqref="D39" xr:uid="{00000000-0002-0000-0100-000000000000}">
      <formula1>41913</formula1>
      <formula2>42643</formula2>
    </dataValidation>
    <dataValidation type="whole" operator="greaterThanOrEqual" allowBlank="1" showInputMessage="1" showErrorMessage="1" errorTitle="Number Invalid" error="Must be whole number." sqref="D20:D25 D70:D71 D65 D93:E93 D86" xr:uid="{00000000-0002-0000-0100-000001000000}">
      <formula1>0</formula1>
    </dataValidation>
    <dataValidation type="whole" operator="greaterThanOrEqual" allowBlank="1" showInputMessage="1" showErrorMessage="1" errorTitle="Number Invalid" error="Must be whole number." sqref="D87" xr:uid="{00000000-0002-0000-0100-000002000000}">
      <formula1>1</formula1>
    </dataValidation>
    <dataValidation type="whole" allowBlank="1" showInputMessage="1" showErrorMessage="1" errorTitle="Number Invalid" error="Must be whole number not greater than the total number of committee members." sqref="D97" xr:uid="{00000000-0002-0000-0100-000003000000}">
      <formula1>0</formula1>
      <formula2>F96</formula2>
    </dataValidation>
    <dataValidation type="whole" operator="greaterThanOrEqual" allowBlank="1" showInputMessage="1" showErrorMessage="1" errorTitle="Number Invalid" error="Must be whole number not greater than number eligible to reregister.  (Cell F33)" sqref="D41" xr:uid="{00000000-0002-0000-0100-000004000000}">
      <formula1>0</formula1>
    </dataValidation>
    <dataValidation type="whole" allowBlank="1" showInputMessage="1" showErrorMessage="1" errorTitle="Number Invalid" error="Must be whole number not greater than the total number of mates." sqref="D94" xr:uid="{00000000-0002-0000-0100-000009000000}">
      <formula1>0</formula1>
      <formula2>F93</formula2>
    </dataValidation>
    <dataValidation type="whole" operator="greaterThanOrEqual" allowBlank="1" showInputMessage="1" showErrorMessage="1" errorTitle="Date Out of Range" error="Date must be during 2020." sqref="F31" xr:uid="{8906DABE-D0B0-45D3-AEB5-DC1812DE9C6B}">
      <formula1>0</formula1>
    </dataValidation>
    <dataValidation type="date" allowBlank="1" showInputMessage="1" showErrorMessage="1" errorTitle="Date Out of Range" error="Date must be after 2020." sqref="D7:D8" xr:uid="{D42656D7-748B-4921-9162-20209F9616F1}">
      <formula1>44197</formula1>
      <formula2>44926</formula2>
    </dataValidation>
    <dataValidation type="whole" allowBlank="1" showInputMessage="1" showErrorMessage="1" errorTitle="Number Invalid" error="Must be whole number that is no greater than the number eligible to retain. (Cell F31)" sqref="D34" xr:uid="{00000000-0002-0000-0100-000006000000}">
      <formula1>0</formula1>
      <formula2>#REF!</formula2>
    </dataValidation>
    <dataValidation type="date" allowBlank="1" showInputMessage="1" showErrorMessage="1" errorTitle="Date Out of Range" error="Date must be during 2022." sqref="D9:D14 D19 D43:D48 D56:D62 D88 D76:D79" xr:uid="{B7DA9E81-65A1-4E32-9054-744BD559A7E5}">
      <formula1>44562</formula1>
      <formula2>44926</formula2>
    </dataValidation>
  </dataValidations>
  <printOptions horizontalCentered="1"/>
  <pageMargins left="0.4" right="0.4" top="0.5" bottom="0.5" header="0.3" footer="0.3"/>
  <pageSetup scale="73" fitToHeight="2" orientation="portrait" horizontalDpi="4294967293" verticalDpi="4294967293" r:id="rId1"/>
  <headerFooter>
    <oddHeader>&amp;LRevised: 06/04/22</oddHeader>
  </headerFooter>
  <rowBreaks count="1" manualBreakCount="1">
    <brk id="66" max="16383" man="1"/>
  </rowBreaks>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nchor moveWithCells="1">
                  <from>
                    <xdr:col>3</xdr:col>
                    <xdr:colOff>83820</xdr:colOff>
                    <xdr:row>73</xdr:row>
                    <xdr:rowOff>7620</xdr:rowOff>
                  </from>
                  <to>
                    <xdr:col>3</xdr:col>
                    <xdr:colOff>502920</xdr:colOff>
                    <xdr:row>73</xdr:row>
                    <xdr:rowOff>182880</xdr:rowOff>
                  </to>
                </anchor>
              </controlPr>
            </control>
          </mc:Choice>
        </mc:AlternateContent>
        <mc:AlternateContent xmlns:mc="http://schemas.openxmlformats.org/markup-compatibility/2006">
          <mc:Choice Requires="x14">
            <control shapeId="1053" r:id="rId5" name="Check Box 29">
              <controlPr defaultSize="0" autoFill="0" autoLine="0" autoPict="0">
                <anchor moveWithCells="1">
                  <from>
                    <xdr:col>3</xdr:col>
                    <xdr:colOff>83820</xdr:colOff>
                    <xdr:row>74</xdr:row>
                    <xdr:rowOff>7620</xdr:rowOff>
                  </from>
                  <to>
                    <xdr:col>3</xdr:col>
                    <xdr:colOff>518160</xdr:colOff>
                    <xdr:row>75</xdr:row>
                    <xdr:rowOff>0</xdr:rowOff>
                  </to>
                </anchor>
              </controlPr>
            </control>
          </mc:Choice>
        </mc:AlternateContent>
        <mc:AlternateContent xmlns:mc="http://schemas.openxmlformats.org/markup-compatibility/2006">
          <mc:Choice Requires="x14">
            <control shapeId="1059" r:id="rId6" name="Check Box 35">
              <controlPr defaultSize="0" autoFill="0" autoLine="0" autoPict="0">
                <anchor moveWithCells="1">
                  <from>
                    <xdr:col>3</xdr:col>
                    <xdr:colOff>83820</xdr:colOff>
                    <xdr:row>83</xdr:row>
                    <xdr:rowOff>7620</xdr:rowOff>
                  </from>
                  <to>
                    <xdr:col>3</xdr:col>
                    <xdr:colOff>518160</xdr:colOff>
                    <xdr:row>84</xdr:row>
                    <xdr:rowOff>0</xdr:rowOff>
                  </to>
                </anchor>
              </controlPr>
            </control>
          </mc:Choice>
        </mc:AlternateContent>
        <mc:AlternateContent xmlns:mc="http://schemas.openxmlformats.org/markup-compatibility/2006">
          <mc:Choice Requires="x14">
            <control shapeId="1060" r:id="rId7" name="Check Box 36">
              <controlPr defaultSize="0" autoFill="0" autoLine="0" autoPict="0">
                <anchor moveWithCells="1">
                  <from>
                    <xdr:col>3</xdr:col>
                    <xdr:colOff>83820</xdr:colOff>
                    <xdr:row>84</xdr:row>
                    <xdr:rowOff>7620</xdr:rowOff>
                  </from>
                  <to>
                    <xdr:col>3</xdr:col>
                    <xdr:colOff>518160</xdr:colOff>
                    <xdr:row>85</xdr:row>
                    <xdr:rowOff>0</xdr:rowOff>
                  </to>
                </anchor>
              </controlPr>
            </control>
          </mc:Choice>
        </mc:AlternateContent>
        <mc:AlternateContent xmlns:mc="http://schemas.openxmlformats.org/markup-compatibility/2006">
          <mc:Choice Requires="x14">
            <control shapeId="1092" r:id="rId8" name="Check Box 68">
              <controlPr defaultSize="0" autoFill="0" autoLine="0" autoPict="0">
                <anchor moveWithCells="1">
                  <from>
                    <xdr:col>3</xdr:col>
                    <xdr:colOff>83820</xdr:colOff>
                    <xdr:row>38</xdr:row>
                    <xdr:rowOff>7620</xdr:rowOff>
                  </from>
                  <to>
                    <xdr:col>3</xdr:col>
                    <xdr:colOff>518160</xdr:colOff>
                    <xdr:row>39</xdr:row>
                    <xdr:rowOff>0</xdr:rowOff>
                  </to>
                </anchor>
              </controlPr>
            </control>
          </mc:Choice>
        </mc:AlternateContent>
        <mc:AlternateContent xmlns:mc="http://schemas.openxmlformats.org/markup-compatibility/2006">
          <mc:Choice Requires="x14">
            <control shapeId="1095" r:id="rId9" name="Check Box 71">
              <controlPr defaultSize="0" autoFill="0" autoLine="0" autoPict="0">
                <anchor moveWithCells="1">
                  <from>
                    <xdr:col>3</xdr:col>
                    <xdr:colOff>83820</xdr:colOff>
                    <xdr:row>51</xdr:row>
                    <xdr:rowOff>7620</xdr:rowOff>
                  </from>
                  <to>
                    <xdr:col>3</xdr:col>
                    <xdr:colOff>518160</xdr:colOff>
                    <xdr:row>52</xdr:row>
                    <xdr:rowOff>0</xdr:rowOff>
                  </to>
                </anchor>
              </controlPr>
            </control>
          </mc:Choice>
        </mc:AlternateContent>
        <mc:AlternateContent xmlns:mc="http://schemas.openxmlformats.org/markup-compatibility/2006">
          <mc:Choice Requires="x14">
            <control shapeId="1096" r:id="rId10" name="Check Box 72">
              <controlPr defaultSize="0" autoFill="0" autoLine="0" autoPict="0">
                <anchor moveWithCells="1">
                  <from>
                    <xdr:col>3</xdr:col>
                    <xdr:colOff>83820</xdr:colOff>
                    <xdr:row>52</xdr:row>
                    <xdr:rowOff>7620</xdr:rowOff>
                  </from>
                  <to>
                    <xdr:col>3</xdr:col>
                    <xdr:colOff>518160</xdr:colOff>
                    <xdr:row>53</xdr:row>
                    <xdr:rowOff>0</xdr:rowOff>
                  </to>
                </anchor>
              </controlPr>
            </control>
          </mc:Choice>
        </mc:AlternateContent>
        <mc:AlternateContent xmlns:mc="http://schemas.openxmlformats.org/markup-compatibility/2006">
          <mc:Choice Requires="x14">
            <control shapeId="1097" r:id="rId11" name="Check Box 73">
              <controlPr defaultSize="0" autoFill="0" autoLine="0" autoPict="0">
                <anchor moveWithCells="1">
                  <from>
                    <xdr:col>3</xdr:col>
                    <xdr:colOff>83820</xdr:colOff>
                    <xdr:row>53</xdr:row>
                    <xdr:rowOff>7620</xdr:rowOff>
                  </from>
                  <to>
                    <xdr:col>3</xdr:col>
                    <xdr:colOff>518160</xdr:colOff>
                    <xdr:row>54</xdr:row>
                    <xdr:rowOff>0</xdr:rowOff>
                  </to>
                </anchor>
              </controlPr>
            </control>
          </mc:Choice>
        </mc:AlternateContent>
        <mc:AlternateContent xmlns:mc="http://schemas.openxmlformats.org/markup-compatibility/2006">
          <mc:Choice Requires="x14">
            <control shapeId="1098" r:id="rId12" name="Check Box 74">
              <controlPr defaultSize="0" autoFill="0" autoLine="0" autoPict="0">
                <anchor moveWithCells="1">
                  <from>
                    <xdr:col>3</xdr:col>
                    <xdr:colOff>83820</xdr:colOff>
                    <xdr:row>54</xdr:row>
                    <xdr:rowOff>7620</xdr:rowOff>
                  </from>
                  <to>
                    <xdr:col>3</xdr:col>
                    <xdr:colOff>518160</xdr:colOff>
                    <xdr:row>55</xdr:row>
                    <xdr:rowOff>0</xdr:rowOff>
                  </to>
                </anchor>
              </controlPr>
            </control>
          </mc:Choice>
        </mc:AlternateContent>
        <mc:AlternateContent xmlns:mc="http://schemas.openxmlformats.org/markup-compatibility/2006">
          <mc:Choice Requires="x14">
            <control shapeId="1103" r:id="rId13" name="Check Box 79">
              <controlPr defaultSize="0" autoFill="0" autoLine="0" autoPict="0">
                <anchor moveWithCells="1">
                  <from>
                    <xdr:col>3</xdr:col>
                    <xdr:colOff>83820</xdr:colOff>
                    <xdr:row>67</xdr:row>
                    <xdr:rowOff>7620</xdr:rowOff>
                  </from>
                  <to>
                    <xdr:col>3</xdr:col>
                    <xdr:colOff>518160</xdr:colOff>
                    <xdr:row>68</xdr:row>
                    <xdr:rowOff>0</xdr:rowOff>
                  </to>
                </anchor>
              </controlPr>
            </control>
          </mc:Choice>
        </mc:AlternateContent>
        <mc:AlternateContent xmlns:mc="http://schemas.openxmlformats.org/markup-compatibility/2006">
          <mc:Choice Requires="x14">
            <control shapeId="1104" r:id="rId14" name="Check Box 80">
              <controlPr defaultSize="0" autoFill="0" autoLine="0" autoPict="0">
                <anchor moveWithCells="1">
                  <from>
                    <xdr:col>3</xdr:col>
                    <xdr:colOff>83820</xdr:colOff>
                    <xdr:row>68</xdr:row>
                    <xdr:rowOff>7620</xdr:rowOff>
                  </from>
                  <to>
                    <xdr:col>3</xdr:col>
                    <xdr:colOff>518160</xdr:colOff>
                    <xdr:row>69</xdr:row>
                    <xdr:rowOff>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2</xdr:col>
                    <xdr:colOff>3543300</xdr:colOff>
                    <xdr:row>17</xdr:row>
                    <xdr:rowOff>22860</xdr:rowOff>
                  </from>
                  <to>
                    <xdr:col>2</xdr:col>
                    <xdr:colOff>3878580</xdr:colOff>
                    <xdr:row>18</xdr:row>
                    <xdr:rowOff>38100</xdr:rowOff>
                  </to>
                </anchor>
              </controlPr>
            </control>
          </mc:Choice>
        </mc:AlternateContent>
        <mc:AlternateContent xmlns:mc="http://schemas.openxmlformats.org/markup-compatibility/2006">
          <mc:Choice Requires="x14">
            <control shapeId="1063" r:id="rId16" name="Check Box 39">
              <controlPr defaultSize="0" autoFill="0" autoLine="0" autoPict="0">
                <anchor moveWithCells="1">
                  <from>
                    <xdr:col>3</xdr:col>
                    <xdr:colOff>83820</xdr:colOff>
                    <xdr:row>90</xdr:row>
                    <xdr:rowOff>7620</xdr:rowOff>
                  </from>
                  <to>
                    <xdr:col>3</xdr:col>
                    <xdr:colOff>518160</xdr:colOff>
                    <xdr:row>91</xdr:row>
                    <xdr:rowOff>0</xdr:rowOff>
                  </to>
                </anchor>
              </controlPr>
            </control>
          </mc:Choice>
        </mc:AlternateContent>
        <mc:AlternateContent xmlns:mc="http://schemas.openxmlformats.org/markup-compatibility/2006">
          <mc:Choice Requires="x14">
            <control shapeId="1108" r:id="rId17" name="Check Box 84">
              <controlPr defaultSize="0" autoFill="0" autoLine="0" autoPict="0">
                <anchor moveWithCells="1">
                  <from>
                    <xdr:col>3</xdr:col>
                    <xdr:colOff>83820</xdr:colOff>
                    <xdr:row>90</xdr:row>
                    <xdr:rowOff>7620</xdr:rowOff>
                  </from>
                  <to>
                    <xdr:col>3</xdr:col>
                    <xdr:colOff>502920</xdr:colOff>
                    <xdr:row>91</xdr:row>
                    <xdr:rowOff>0</xdr:rowOff>
                  </to>
                </anchor>
              </controlPr>
            </control>
          </mc:Choice>
        </mc:AlternateContent>
        <mc:AlternateContent xmlns:mc="http://schemas.openxmlformats.org/markup-compatibility/2006">
          <mc:Choice Requires="x14">
            <control shapeId="1114" r:id="rId18" name="Check Box 90">
              <controlPr defaultSize="0" autoFill="0" autoLine="0" autoPict="0">
                <anchor moveWithCells="1">
                  <from>
                    <xdr:col>3</xdr:col>
                    <xdr:colOff>83820</xdr:colOff>
                    <xdr:row>91</xdr:row>
                    <xdr:rowOff>7620</xdr:rowOff>
                  </from>
                  <to>
                    <xdr:col>3</xdr:col>
                    <xdr:colOff>518160</xdr:colOff>
                    <xdr:row>92</xdr:row>
                    <xdr:rowOff>0</xdr:rowOff>
                  </to>
                </anchor>
              </controlPr>
            </control>
          </mc:Choice>
        </mc:AlternateContent>
        <mc:AlternateContent xmlns:mc="http://schemas.openxmlformats.org/markup-compatibility/2006">
          <mc:Choice Requires="x14">
            <control shapeId="1115" r:id="rId19" name="Check Box 91">
              <controlPr defaultSize="0" autoFill="0" autoLine="0" autoPict="0">
                <anchor moveWithCells="1">
                  <from>
                    <xdr:col>3</xdr:col>
                    <xdr:colOff>83820</xdr:colOff>
                    <xdr:row>91</xdr:row>
                    <xdr:rowOff>7620</xdr:rowOff>
                  </from>
                  <to>
                    <xdr:col>3</xdr:col>
                    <xdr:colOff>502920</xdr:colOff>
                    <xdr:row>92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36"/>
  <sheetViews>
    <sheetView showGridLines="0" topLeftCell="A3" zoomScale="85" zoomScaleNormal="85" workbookViewId="0">
      <selection activeCell="D6" sqref="D6"/>
    </sheetView>
  </sheetViews>
  <sheetFormatPr defaultColWidth="9.109375" defaultRowHeight="13.2" x14ac:dyDescent="0.25"/>
  <cols>
    <col min="1" max="1" width="6.88671875" style="41" customWidth="1"/>
    <col min="2" max="2" width="41" style="40" customWidth="1"/>
    <col min="3" max="5" width="25.6640625" style="42" customWidth="1"/>
    <col min="6" max="8" width="9.109375" style="40"/>
    <col min="9" max="11" width="9.109375" style="40" hidden="1" customWidth="1"/>
    <col min="12" max="16384" width="9.109375" style="40"/>
  </cols>
  <sheetData>
    <row r="1" spans="1:11" s="39" customFormat="1" ht="27.15" customHeight="1" x14ac:dyDescent="0.65">
      <c r="A1" s="145" t="str">
        <f>"Ship "&amp;'Setup &amp; Instructions'!C5&amp;" of "&amp;'Setup &amp; Instructions'!C7&amp;" District"</f>
        <v>Ship  of  District</v>
      </c>
      <c r="B1" s="145"/>
      <c r="C1" s="145"/>
      <c r="D1" s="145"/>
      <c r="E1" s="145"/>
      <c r="F1" s="145"/>
      <c r="G1" s="145"/>
      <c r="H1" s="145"/>
    </row>
    <row r="2" spans="1:11" ht="21.75" customHeight="1" x14ac:dyDescent="0.6">
      <c r="A2" s="146" t="s">
        <v>139</v>
      </c>
      <c r="B2" s="146"/>
      <c r="C2" s="146"/>
      <c r="D2" s="146"/>
      <c r="E2" s="146"/>
      <c r="F2" s="146"/>
      <c r="G2" s="146"/>
      <c r="H2" s="146"/>
    </row>
    <row r="3" spans="1:11" ht="33.450000000000003" customHeight="1" thickBot="1" x14ac:dyDescent="0.3">
      <c r="A3" s="150" t="s">
        <v>115</v>
      </c>
      <c r="B3" s="150"/>
      <c r="C3" s="150"/>
      <c r="D3" s="150"/>
      <c r="E3" s="150"/>
      <c r="F3" s="150"/>
      <c r="G3" s="150"/>
      <c r="H3" s="150"/>
    </row>
    <row r="4" spans="1:11" ht="36.75" customHeight="1" thickBot="1" x14ac:dyDescent="0.3">
      <c r="A4" s="147" t="s">
        <v>29</v>
      </c>
      <c r="B4" s="83" t="s">
        <v>0</v>
      </c>
      <c r="C4" s="84" t="s">
        <v>30</v>
      </c>
      <c r="D4" s="84" t="s">
        <v>31</v>
      </c>
      <c r="E4" s="84" t="s">
        <v>32</v>
      </c>
      <c r="F4" s="85" t="s">
        <v>1</v>
      </c>
      <c r="G4" s="85" t="s">
        <v>2</v>
      </c>
      <c r="H4" s="86" t="s">
        <v>3</v>
      </c>
    </row>
    <row r="5" spans="1:11" ht="21.9" customHeight="1" x14ac:dyDescent="0.25">
      <c r="A5" s="148"/>
      <c r="B5" s="87" t="s">
        <v>20</v>
      </c>
      <c r="C5" s="142"/>
      <c r="D5" s="149"/>
      <c r="E5" s="149"/>
      <c r="F5" s="144" t="s">
        <v>33</v>
      </c>
      <c r="G5" s="144"/>
      <c r="H5" s="88">
        <v>200</v>
      </c>
    </row>
    <row r="6" spans="1:11" ht="69.45" customHeight="1" x14ac:dyDescent="0.25">
      <c r="A6" s="63" t="s">
        <v>34</v>
      </c>
      <c r="B6" s="64" t="s">
        <v>140</v>
      </c>
      <c r="C6" s="65" t="s">
        <v>141</v>
      </c>
      <c r="D6" s="65" t="s">
        <v>142</v>
      </c>
      <c r="E6" s="65" t="s">
        <v>143</v>
      </c>
      <c r="F6" s="43">
        <v>50</v>
      </c>
      <c r="G6" s="43">
        <v>100</v>
      </c>
      <c r="H6" s="44">
        <v>200</v>
      </c>
      <c r="I6" s="40" t="str">
        <f>'Data Entry'!H6</f>
        <v/>
      </c>
      <c r="J6" s="40" t="str">
        <f>'Data Entry'!I6</f>
        <v/>
      </c>
      <c r="K6" s="40" t="str">
        <f>'Data Entry'!J6</f>
        <v/>
      </c>
    </row>
    <row r="7" spans="1:11" ht="21.9" customHeight="1" x14ac:dyDescent="0.25">
      <c r="A7" s="89" t="s">
        <v>35</v>
      </c>
      <c r="B7" s="87" t="s">
        <v>21</v>
      </c>
      <c r="C7" s="142"/>
      <c r="D7" s="143"/>
      <c r="E7" s="143"/>
      <c r="F7" s="144" t="s">
        <v>33</v>
      </c>
      <c r="G7" s="144"/>
      <c r="H7" s="88">
        <v>500</v>
      </c>
    </row>
    <row r="8" spans="1:11" ht="78" customHeight="1" x14ac:dyDescent="0.25">
      <c r="A8" s="63" t="s">
        <v>36</v>
      </c>
      <c r="B8" s="66" t="s">
        <v>144</v>
      </c>
      <c r="C8" s="67" t="s">
        <v>145</v>
      </c>
      <c r="D8" s="65" t="s">
        <v>146</v>
      </c>
      <c r="E8" s="65" t="s">
        <v>147</v>
      </c>
      <c r="F8" s="43">
        <v>100</v>
      </c>
      <c r="G8" s="43">
        <v>200</v>
      </c>
      <c r="H8" s="44">
        <v>300</v>
      </c>
      <c r="I8" s="40" t="str">
        <f>'Data Entry'!H18</f>
        <v/>
      </c>
      <c r="J8" s="40" t="str">
        <f>'Data Entry'!I18</f>
        <v/>
      </c>
      <c r="K8" s="40" t="str">
        <f>'Data Entry'!J18</f>
        <v/>
      </c>
    </row>
    <row r="9" spans="1:11" ht="55.65" customHeight="1" x14ac:dyDescent="0.25">
      <c r="A9" s="63" t="s">
        <v>37</v>
      </c>
      <c r="B9" s="68" t="s">
        <v>152</v>
      </c>
      <c r="C9" s="67" t="s">
        <v>148</v>
      </c>
      <c r="D9" s="65" t="s">
        <v>149</v>
      </c>
      <c r="E9" s="65" t="s">
        <v>150</v>
      </c>
      <c r="F9" s="43">
        <v>50</v>
      </c>
      <c r="G9" s="43">
        <v>100</v>
      </c>
      <c r="H9" s="44">
        <v>200</v>
      </c>
      <c r="I9" s="40" t="str">
        <f>'Data Entry'!H30</f>
        <v/>
      </c>
      <c r="J9" s="40" t="str">
        <f>'Data Entry'!I30</f>
        <v/>
      </c>
      <c r="K9" s="40" t="str">
        <f>'Data Entry'!J30</f>
        <v/>
      </c>
    </row>
    <row r="10" spans="1:11" ht="21.9" customHeight="1" x14ac:dyDescent="0.25">
      <c r="A10" s="89" t="s">
        <v>35</v>
      </c>
      <c r="B10" s="87" t="s">
        <v>23</v>
      </c>
      <c r="C10" s="142"/>
      <c r="D10" s="143"/>
      <c r="E10" s="143"/>
      <c r="F10" s="144" t="s">
        <v>33</v>
      </c>
      <c r="G10" s="144"/>
      <c r="H10" s="90">
        <v>800</v>
      </c>
    </row>
    <row r="11" spans="1:11" ht="57.75" customHeight="1" x14ac:dyDescent="0.25">
      <c r="A11" s="63" t="s">
        <v>38</v>
      </c>
      <c r="B11" s="64" t="s">
        <v>151</v>
      </c>
      <c r="C11" s="67" t="s">
        <v>153</v>
      </c>
      <c r="D11" s="67" t="s">
        <v>154</v>
      </c>
      <c r="E11" s="67" t="s">
        <v>155</v>
      </c>
      <c r="F11" s="43">
        <v>50</v>
      </c>
      <c r="G11" s="43">
        <v>100</v>
      </c>
      <c r="H11" s="44">
        <v>200</v>
      </c>
      <c r="I11" s="40" t="str">
        <f>'Data Entry'!H38</f>
        <v/>
      </c>
      <c r="J11" s="40" t="str">
        <f>'Data Entry'!I38</f>
        <v/>
      </c>
      <c r="K11" s="40" t="str">
        <f>'Data Entry'!J38</f>
        <v/>
      </c>
    </row>
    <row r="12" spans="1:11" ht="61.2" customHeight="1" x14ac:dyDescent="0.25">
      <c r="A12" s="63" t="s">
        <v>39</v>
      </c>
      <c r="B12" s="69" t="s">
        <v>156</v>
      </c>
      <c r="C12" s="67" t="s">
        <v>157</v>
      </c>
      <c r="D12" s="65" t="s">
        <v>158</v>
      </c>
      <c r="E12" s="65" t="s">
        <v>159</v>
      </c>
      <c r="F12" s="43">
        <v>50</v>
      </c>
      <c r="G12" s="43">
        <v>100</v>
      </c>
      <c r="H12" s="44">
        <v>200</v>
      </c>
      <c r="I12" s="40" t="str">
        <f>'Data Entry'!H51</f>
        <v/>
      </c>
      <c r="J12" s="40" t="str">
        <f>'Data Entry'!I51</f>
        <v/>
      </c>
      <c r="K12" s="40" t="str">
        <f>'Data Entry'!J51</f>
        <v/>
      </c>
    </row>
    <row r="13" spans="1:11" ht="56.4" customHeight="1" x14ac:dyDescent="0.25">
      <c r="A13" s="63" t="s">
        <v>40</v>
      </c>
      <c r="B13" s="69" t="s">
        <v>160</v>
      </c>
      <c r="C13" s="67" t="s">
        <v>161</v>
      </c>
      <c r="D13" s="65" t="s">
        <v>162</v>
      </c>
      <c r="E13" s="65" t="s">
        <v>163</v>
      </c>
      <c r="F13" s="43">
        <v>50</v>
      </c>
      <c r="G13" s="43">
        <v>100</v>
      </c>
      <c r="H13" s="44">
        <v>200</v>
      </c>
      <c r="I13" s="40" t="str">
        <f>'Data Entry'!H67</f>
        <v/>
      </c>
      <c r="J13" s="40" t="str">
        <f>'Data Entry'!I67</f>
        <v/>
      </c>
      <c r="K13" s="40" t="str">
        <f>'Data Entry'!J67</f>
        <v/>
      </c>
    </row>
    <row r="14" spans="1:11" ht="46.95" customHeight="1" x14ac:dyDescent="0.25">
      <c r="A14" s="63" t="s">
        <v>41</v>
      </c>
      <c r="B14" s="64" t="s">
        <v>164</v>
      </c>
      <c r="C14" s="67" t="s">
        <v>165</v>
      </c>
      <c r="D14" s="67" t="s">
        <v>166</v>
      </c>
      <c r="E14" s="67" t="s">
        <v>167</v>
      </c>
      <c r="F14" s="43">
        <v>50</v>
      </c>
      <c r="G14" s="43">
        <v>100</v>
      </c>
      <c r="H14" s="44">
        <v>200</v>
      </c>
      <c r="I14" s="40" t="str">
        <f>'Data Entry'!H73</f>
        <v/>
      </c>
      <c r="J14" s="40" t="str">
        <f>'Data Entry'!I73</f>
        <v/>
      </c>
      <c r="K14" s="40" t="str">
        <f>'Data Entry'!J73</f>
        <v/>
      </c>
    </row>
    <row r="15" spans="1:11" ht="21.75" customHeight="1" x14ac:dyDescent="0.25">
      <c r="A15" s="89" t="s">
        <v>35</v>
      </c>
      <c r="B15" s="87" t="s">
        <v>44</v>
      </c>
      <c r="C15" s="142"/>
      <c r="D15" s="143"/>
      <c r="E15" s="143"/>
      <c r="F15" s="144" t="s">
        <v>33</v>
      </c>
      <c r="G15" s="144"/>
      <c r="H15" s="88">
        <v>500</v>
      </c>
    </row>
    <row r="16" spans="1:11" ht="66.75" customHeight="1" x14ac:dyDescent="0.25">
      <c r="A16" s="63" t="s">
        <v>42</v>
      </c>
      <c r="B16" s="64" t="s">
        <v>168</v>
      </c>
      <c r="C16" s="67" t="s">
        <v>169</v>
      </c>
      <c r="D16" s="67" t="s">
        <v>170</v>
      </c>
      <c r="E16" s="67" t="s">
        <v>171</v>
      </c>
      <c r="F16" s="43">
        <v>50</v>
      </c>
      <c r="G16" s="43">
        <v>100</v>
      </c>
      <c r="H16" s="44">
        <v>200</v>
      </c>
      <c r="I16" s="40" t="str">
        <f>'Data Entry'!H83</f>
        <v/>
      </c>
      <c r="J16" s="40" t="str">
        <f>'Data Entry'!I83</f>
        <v/>
      </c>
      <c r="K16" s="40" t="str">
        <f>'Data Entry'!J83</f>
        <v/>
      </c>
    </row>
    <row r="17" spans="1:11" ht="83.7" customHeight="1" thickBot="1" x14ac:dyDescent="0.3">
      <c r="A17" s="70" t="s">
        <v>43</v>
      </c>
      <c r="B17" s="71" t="s">
        <v>172</v>
      </c>
      <c r="C17" s="72" t="s">
        <v>173</v>
      </c>
      <c r="D17" s="73" t="s">
        <v>174</v>
      </c>
      <c r="E17" s="73" t="s">
        <v>175</v>
      </c>
      <c r="F17" s="45">
        <v>100</v>
      </c>
      <c r="G17" s="45">
        <v>200</v>
      </c>
      <c r="H17" s="46">
        <v>300</v>
      </c>
      <c r="I17" s="40" t="str">
        <f>'Data Entry'!H90</f>
        <v/>
      </c>
      <c r="J17" s="40" t="str">
        <f>'Data Entry'!I90</f>
        <v/>
      </c>
      <c r="K17" s="40" t="str">
        <f>'Data Entry'!J90</f>
        <v/>
      </c>
    </row>
    <row r="18" spans="1:11" ht="23.1" customHeight="1" x14ac:dyDescent="0.25">
      <c r="E18" s="47"/>
    </row>
    <row r="19" spans="1:11" ht="19.2" customHeight="1" thickBot="1" x14ac:dyDescent="0.3">
      <c r="A19" s="48" t="str">
        <f>IF('Data Entry'!D102=1,"ý","o")</f>
        <v>o</v>
      </c>
      <c r="B19" s="49" t="s">
        <v>58</v>
      </c>
      <c r="C19" s="50"/>
      <c r="E19" s="51" t="s">
        <v>46</v>
      </c>
      <c r="H19" s="52">
        <f>'Data Entry'!J102</f>
        <v>0</v>
      </c>
    </row>
    <row r="20" spans="1:11" ht="19.2" customHeight="1" x14ac:dyDescent="0.25">
      <c r="A20" s="48" t="str">
        <f>IF('Data Entry'!D102=11,"ý","o")</f>
        <v>o</v>
      </c>
      <c r="B20" s="49" t="s">
        <v>59</v>
      </c>
      <c r="C20" s="50"/>
      <c r="E20" s="51"/>
    </row>
    <row r="21" spans="1:11" ht="19.2" customHeight="1" thickBot="1" x14ac:dyDescent="0.3">
      <c r="A21" s="48" t="str">
        <f>IF('Data Entry'!D102=111,"ý","o")</f>
        <v>o</v>
      </c>
      <c r="B21" s="49" t="s">
        <v>60</v>
      </c>
      <c r="C21" s="50"/>
      <c r="D21" s="50"/>
      <c r="E21" s="51" t="s">
        <v>47</v>
      </c>
      <c r="H21" s="53">
        <f>'Data Entry'!J104</f>
        <v>0</v>
      </c>
    </row>
    <row r="22" spans="1:11" ht="19.2" customHeight="1" x14ac:dyDescent="0.25">
      <c r="A22" s="54"/>
      <c r="E22" s="51"/>
      <c r="F22" s="51"/>
      <c r="G22" s="51"/>
      <c r="H22" s="51"/>
    </row>
    <row r="23" spans="1:11" ht="19.2" customHeight="1" x14ac:dyDescent="0.25">
      <c r="A23" s="55" t="s">
        <v>45</v>
      </c>
      <c r="B23" s="56" t="s">
        <v>80</v>
      </c>
    </row>
    <row r="24" spans="1:11" ht="14.25" customHeight="1" x14ac:dyDescent="0.25">
      <c r="A24" s="54"/>
    </row>
    <row r="25" spans="1:11" ht="12.75" customHeight="1" x14ac:dyDescent="0.25">
      <c r="A25" s="55" t="s">
        <v>45</v>
      </c>
      <c r="B25" s="57" t="s">
        <v>48</v>
      </c>
      <c r="C25" s="40"/>
    </row>
    <row r="26" spans="1:11" ht="29.85" customHeight="1" x14ac:dyDescent="0.25">
      <c r="C26" s="40"/>
    </row>
    <row r="27" spans="1:11" x14ac:dyDescent="0.25">
      <c r="B27" s="79" t="s">
        <v>78</v>
      </c>
      <c r="C27" s="80"/>
      <c r="D27" s="58" t="s">
        <v>49</v>
      </c>
    </row>
    <row r="28" spans="1:11" ht="21.45" customHeight="1" x14ac:dyDescent="0.25">
      <c r="B28" s="79"/>
      <c r="C28" s="80"/>
    </row>
    <row r="29" spans="1:11" x14ac:dyDescent="0.25">
      <c r="B29" s="79" t="s">
        <v>79</v>
      </c>
      <c r="C29" s="80"/>
      <c r="D29" s="58" t="s">
        <v>49</v>
      </c>
    </row>
    <row r="30" spans="1:11" ht="21.45" customHeight="1" x14ac:dyDescent="0.25">
      <c r="B30" s="80"/>
      <c r="C30" s="80"/>
    </row>
    <row r="31" spans="1:11" x14ac:dyDescent="0.25">
      <c r="B31" s="79" t="s">
        <v>50</v>
      </c>
      <c r="C31" s="80"/>
      <c r="D31" s="58" t="s">
        <v>49</v>
      </c>
    </row>
    <row r="32" spans="1:11" ht="21.45" customHeight="1" x14ac:dyDescent="0.25">
      <c r="A32" s="42"/>
      <c r="C32" s="40"/>
    </row>
    <row r="33" spans="1:3" x14ac:dyDescent="0.25">
      <c r="A33" s="42"/>
      <c r="B33" s="59" t="s">
        <v>102</v>
      </c>
      <c r="C33" s="40"/>
    </row>
    <row r="34" spans="1:3" ht="18.45" customHeight="1" x14ac:dyDescent="0.25">
      <c r="A34" s="42"/>
      <c r="B34" s="59"/>
      <c r="C34" s="40"/>
    </row>
    <row r="35" spans="1:3" x14ac:dyDescent="0.25">
      <c r="B35" s="60"/>
    </row>
    <row r="36" spans="1:3" x14ac:dyDescent="0.25">
      <c r="B36" s="60"/>
    </row>
  </sheetData>
  <sheetProtection algorithmName="SHA-512" hashValue="9qpGBCDtKs1/YlLLaG+mtLRxo0CewWzyQ0txPgkaheFBSYTNfQMAsFluWzQstvu6d/a2PLGgdTlYorzQ6h5jqg==" saltValue="wNIMcXhUzn9bwRiR23pz4w==" spinCount="100000" sheet="1" selectLockedCells="1" selectUnlockedCells="1"/>
  <mergeCells count="12">
    <mergeCell ref="C10:E10"/>
    <mergeCell ref="F10:G10"/>
    <mergeCell ref="C15:E15"/>
    <mergeCell ref="F15:G15"/>
    <mergeCell ref="A1:H1"/>
    <mergeCell ref="A2:H2"/>
    <mergeCell ref="A4:A5"/>
    <mergeCell ref="C5:E5"/>
    <mergeCell ref="F5:G5"/>
    <mergeCell ref="C7:E7"/>
    <mergeCell ref="A3:H3"/>
    <mergeCell ref="F7:G7"/>
  </mergeCells>
  <conditionalFormatting sqref="F9">
    <cfRule type="expression" dxfId="26" priority="57" stopIfTrue="1">
      <formula>$I9&lt;&gt;""</formula>
    </cfRule>
  </conditionalFormatting>
  <conditionalFormatting sqref="G9">
    <cfRule type="expression" dxfId="25" priority="56" stopIfTrue="1">
      <formula>$J9&lt;&gt;""</formula>
    </cfRule>
  </conditionalFormatting>
  <conditionalFormatting sqref="H9">
    <cfRule type="expression" dxfId="24" priority="55" stopIfTrue="1">
      <formula>$K9&lt;&gt;""</formula>
    </cfRule>
  </conditionalFormatting>
  <conditionalFormatting sqref="F8">
    <cfRule type="expression" dxfId="23" priority="30" stopIfTrue="1">
      <formula>$I8&lt;&gt;""</formula>
    </cfRule>
  </conditionalFormatting>
  <conditionalFormatting sqref="G8">
    <cfRule type="expression" dxfId="22" priority="29" stopIfTrue="1">
      <formula>$J8&lt;&gt;""</formula>
    </cfRule>
  </conditionalFormatting>
  <conditionalFormatting sqref="H8">
    <cfRule type="expression" dxfId="21" priority="28" stopIfTrue="1">
      <formula>$K8&lt;&gt;""</formula>
    </cfRule>
  </conditionalFormatting>
  <conditionalFormatting sqref="F6">
    <cfRule type="expression" dxfId="20" priority="27" stopIfTrue="1">
      <formula>$I6&lt;&gt;""</formula>
    </cfRule>
  </conditionalFormatting>
  <conditionalFormatting sqref="G6">
    <cfRule type="expression" dxfId="19" priority="26" stopIfTrue="1">
      <formula>$J6&lt;&gt;""</formula>
    </cfRule>
  </conditionalFormatting>
  <conditionalFormatting sqref="H6">
    <cfRule type="expression" dxfId="18" priority="25" stopIfTrue="1">
      <formula>$K6&lt;&gt;""</formula>
    </cfRule>
  </conditionalFormatting>
  <conditionalFormatting sqref="F11">
    <cfRule type="expression" dxfId="17" priority="21" stopIfTrue="1">
      <formula>$I11&lt;&gt;""</formula>
    </cfRule>
  </conditionalFormatting>
  <conditionalFormatting sqref="G11">
    <cfRule type="expression" dxfId="16" priority="20" stopIfTrue="1">
      <formula>$J11&lt;&gt;""</formula>
    </cfRule>
  </conditionalFormatting>
  <conditionalFormatting sqref="H11">
    <cfRule type="expression" dxfId="15" priority="19" stopIfTrue="1">
      <formula>$K11&lt;&gt;""</formula>
    </cfRule>
  </conditionalFormatting>
  <conditionalFormatting sqref="F12">
    <cfRule type="expression" dxfId="14" priority="18" stopIfTrue="1">
      <formula>$I12&lt;&gt;""</formula>
    </cfRule>
  </conditionalFormatting>
  <conditionalFormatting sqref="G12">
    <cfRule type="expression" dxfId="13" priority="17" stopIfTrue="1">
      <formula>$J12&lt;&gt;""</formula>
    </cfRule>
  </conditionalFormatting>
  <conditionalFormatting sqref="H12">
    <cfRule type="expression" dxfId="12" priority="16" stopIfTrue="1">
      <formula>$K12&lt;&gt;""</formula>
    </cfRule>
  </conditionalFormatting>
  <conditionalFormatting sqref="F13">
    <cfRule type="expression" dxfId="11" priority="15" stopIfTrue="1">
      <formula>$I13&lt;&gt;""</formula>
    </cfRule>
  </conditionalFormatting>
  <conditionalFormatting sqref="G13">
    <cfRule type="expression" dxfId="10" priority="14" stopIfTrue="1">
      <formula>$J13&lt;&gt;""</formula>
    </cfRule>
  </conditionalFormatting>
  <conditionalFormatting sqref="H13">
    <cfRule type="expression" dxfId="9" priority="13" stopIfTrue="1">
      <formula>$K13&lt;&gt;""</formula>
    </cfRule>
  </conditionalFormatting>
  <conditionalFormatting sqref="F14">
    <cfRule type="expression" dxfId="8" priority="12" stopIfTrue="1">
      <formula>$I14&lt;&gt;""</formula>
    </cfRule>
  </conditionalFormatting>
  <conditionalFormatting sqref="G14">
    <cfRule type="expression" dxfId="7" priority="11" stopIfTrue="1">
      <formula>$J14&lt;&gt;""</formula>
    </cfRule>
  </conditionalFormatting>
  <conditionalFormatting sqref="H14">
    <cfRule type="expression" dxfId="6" priority="10" stopIfTrue="1">
      <formula>$K14&lt;&gt;""</formula>
    </cfRule>
  </conditionalFormatting>
  <conditionalFormatting sqref="F16">
    <cfRule type="expression" dxfId="5" priority="6" stopIfTrue="1">
      <formula>$I16&lt;&gt;""</formula>
    </cfRule>
  </conditionalFormatting>
  <conditionalFormatting sqref="G16">
    <cfRule type="expression" dxfId="4" priority="5" stopIfTrue="1">
      <formula>$J16&lt;&gt;""</formula>
    </cfRule>
  </conditionalFormatting>
  <conditionalFormatting sqref="H16">
    <cfRule type="expression" dxfId="3" priority="4" stopIfTrue="1">
      <formula>$K16&lt;&gt;""</formula>
    </cfRule>
  </conditionalFormatting>
  <conditionalFormatting sqref="F17">
    <cfRule type="expression" dxfId="2" priority="3" stopIfTrue="1">
      <formula>$I17&lt;&gt;""</formula>
    </cfRule>
  </conditionalFormatting>
  <conditionalFormatting sqref="G17">
    <cfRule type="expression" dxfId="1" priority="2" stopIfTrue="1">
      <formula>$J17&lt;&gt;""</formula>
    </cfRule>
  </conditionalFormatting>
  <conditionalFormatting sqref="H17">
    <cfRule type="expression" dxfId="0" priority="1" stopIfTrue="1">
      <formula>$K17&lt;&gt;""</formula>
    </cfRule>
  </conditionalFormatting>
  <printOptions horizontalCentered="1"/>
  <pageMargins left="0.5" right="0.5" top="0.5" bottom="0.5" header="0.5" footer="0.25"/>
  <pageSetup scale="62" orientation="portrait" horizontalDpi="4294967293" verticalDpi="4294967293" r:id="rId1"/>
  <headerFooter alignWithMargins="0">
    <oddFooter>&amp;C&amp;G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395808e-80b1-4048-9d30-1a221d4e3242" xsi:nil="true"/>
    <lcf76f155ced4ddcb4097134ff3c332f xmlns="5f11bd22-2d89-4471-87bf-b9ec960c206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1E61A83268FE54289CF6F3DAC4CA05D" ma:contentTypeVersion="16" ma:contentTypeDescription="Create a new document." ma:contentTypeScope="" ma:versionID="2737221c24b14d54bb2b7b3ed2f65d13">
  <xsd:schema xmlns:xsd="http://www.w3.org/2001/XMLSchema" xmlns:xs="http://www.w3.org/2001/XMLSchema" xmlns:p="http://schemas.microsoft.com/office/2006/metadata/properties" xmlns:ns2="8395808e-80b1-4048-9d30-1a221d4e3242" xmlns:ns3="5f11bd22-2d89-4471-87bf-b9ec960c2064" targetNamespace="http://schemas.microsoft.com/office/2006/metadata/properties" ma:root="true" ma:fieldsID="2258c0880c06bcd06f5ef3b97a9bfa29" ns2:_="" ns3:_="">
    <xsd:import namespace="8395808e-80b1-4048-9d30-1a221d4e3242"/>
    <xsd:import namespace="5f11bd22-2d89-4471-87bf-b9ec960c206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95808e-80b1-4048-9d30-1a221d4e324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7fd861b-7d51-4ce6-bd10-4c8b0db64d51}" ma:internalName="TaxCatchAll" ma:showField="CatchAllData" ma:web="8395808e-80b1-4048-9d30-1a221d4e324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f11bd22-2d89-4471-87bf-b9ec960c206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79308d4-bde5-4dca-adcb-0162404f863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1C1C48-C130-4B31-9149-31D0FD477B0D}">
  <ds:schemaRefs>
    <ds:schemaRef ds:uri="http://schemas.microsoft.com/office/2006/metadata/properties"/>
    <ds:schemaRef ds:uri="http://schemas.microsoft.com/office/infopath/2007/PartnerControls"/>
    <ds:schemaRef ds:uri="8395808e-80b1-4048-9d30-1a221d4e3242"/>
    <ds:schemaRef ds:uri="5f11bd22-2d89-4471-87bf-b9ec960c2064"/>
  </ds:schemaRefs>
</ds:datastoreItem>
</file>

<file path=customXml/itemProps2.xml><?xml version="1.0" encoding="utf-8"?>
<ds:datastoreItem xmlns:ds="http://schemas.openxmlformats.org/officeDocument/2006/customXml" ds:itemID="{2469B375-3006-4ADE-BFAB-7A61F33E5141}">
  <ds:schemaRefs>
    <ds:schemaRef ds:uri="http://schemas.microsoft.com/sharepoint/v3/contenttype/forms"/>
  </ds:schemaRefs>
</ds:datastoreItem>
</file>

<file path=customXml/itemProps3.xml><?xml version="1.0" encoding="utf-8"?>
<ds:datastoreItem xmlns:ds="http://schemas.openxmlformats.org/officeDocument/2006/customXml" ds:itemID="{CF1D9510-C033-4328-8DE5-32B875DC5E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95808e-80b1-4048-9d30-1a221d4e3242"/>
    <ds:schemaRef ds:uri="5f11bd22-2d89-4471-87bf-b9ec960c20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21</vt:i4>
      </vt:variant>
    </vt:vector>
  </HeadingPairs>
  <TitlesOfParts>
    <vt:vector size="24" baseType="lpstr">
      <vt:lpstr>Setup &amp; Instructions</vt:lpstr>
      <vt:lpstr>Data Entry</vt:lpstr>
      <vt:lpstr>Scorecard</vt:lpstr>
      <vt:lpstr>Buidling_Is_Bronze</vt:lpstr>
      <vt:lpstr>building_adds</vt:lpstr>
      <vt:lpstr>building_auto_gold</vt:lpstr>
      <vt:lpstr>building_auto_silver</vt:lpstr>
      <vt:lpstr>building_bronze</vt:lpstr>
      <vt:lpstr>building_bronze_score</vt:lpstr>
      <vt:lpstr>building_date</vt:lpstr>
      <vt:lpstr>building_drops</vt:lpstr>
      <vt:lpstr>building_final_members</vt:lpstr>
      <vt:lpstr>building_gain</vt:lpstr>
      <vt:lpstr>building_gold</vt:lpstr>
      <vt:lpstr>building_gold_score</vt:lpstr>
      <vt:lpstr>building_growth_percent_gold</vt:lpstr>
      <vt:lpstr>Building_Is_Bronze</vt:lpstr>
      <vt:lpstr>building_percent_growth</vt:lpstr>
      <vt:lpstr>building_silver</vt:lpstr>
      <vt:lpstr>building_silver_score</vt:lpstr>
      <vt:lpstr>'Setup &amp; Instructions'!DistrictName</vt:lpstr>
      <vt:lpstr>Is_Bronze</vt:lpstr>
      <vt:lpstr>'Data Entry'!Print_Titles</vt:lpstr>
      <vt:lpstr>RECHARTER_CALC</vt:lpstr>
    </vt:vector>
  </TitlesOfParts>
  <Company>Volunteer Developed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JTE Ship Worksheet v20210428</dc:title>
  <dc:creator>Frederick Hillenbrand</dc:creator>
  <cp:lastModifiedBy>Lisa Satayut</cp:lastModifiedBy>
  <cp:lastPrinted>2022-08-14T17:24:00Z</cp:lastPrinted>
  <dcterms:created xsi:type="dcterms:W3CDTF">2014-08-26T17:24:57Z</dcterms:created>
  <dcterms:modified xsi:type="dcterms:W3CDTF">2022-10-10T16:50:12Z</dcterms:modified>
  <cp:contentStatus>v20210428</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0x01010011E61A83268FE54289CF6F3DAC4CA05D</vt:lpwstr>
  </property>
</Properties>
</file>